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K:\makino\（月次）StiLLメールサービス\テーマ試行錯誤＆構築\217（レコードから横方向へのデータ生成2）\"/>
    </mc:Choice>
  </mc:AlternateContent>
  <bookViews>
    <workbookView xWindow="345" yWindow="15" windowWidth="18825" windowHeight="7485" activeTab="3"/>
  </bookViews>
  <sheets>
    <sheet name="Sheet1" sheetId="1" r:id="rId1"/>
    <sheet name="WORKT" sheetId="7" r:id="rId2"/>
    <sheet name="DLDATA" sheetId="17" r:id="rId3"/>
    <sheet name="DLDATA2" sheetId="19" r:id="rId4"/>
    <sheet name="発展⇒" sheetId="21" r:id="rId5"/>
    <sheet name="DLDATA3" sheetId="20" r:id="rId6"/>
    <sheet name="Pivot" sheetId="13" r:id="rId7"/>
  </sheets>
  <externalReferences>
    <externalReference r:id="rId8"/>
  </externalReferences>
  <definedNames>
    <definedName name="DATA">WORKT!$G$15:$K$20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0" l="1"/>
  <c r="M2" i="20"/>
  <c r="K13" i="20"/>
  <c r="J13" i="20"/>
  <c r="I13" i="20"/>
  <c r="H13" i="20"/>
  <c r="G13" i="20"/>
  <c r="P13" i="19"/>
  <c r="O13" i="19"/>
  <c r="N13" i="19"/>
  <c r="M13" i="19"/>
  <c r="L13" i="19"/>
  <c r="K13" i="19"/>
  <c r="J13" i="19"/>
  <c r="I13" i="19"/>
  <c r="H13" i="19"/>
  <c r="G13" i="19"/>
  <c r="F13" i="19"/>
  <c r="G3" i="20"/>
  <c r="E13" i="20" l="1"/>
  <c r="E13" i="19" l="1"/>
  <c r="G3" i="19" l="1"/>
  <c r="I3" i="19" s="1"/>
  <c r="F13" i="7" l="1"/>
  <c r="E13" i="7"/>
  <c r="I13" i="7" l="1"/>
  <c r="K13" i="7"/>
  <c r="J13" i="7"/>
  <c r="H13" i="7"/>
  <c r="G13" i="7"/>
  <c r="G3" i="7" l="1"/>
  <c r="I3" i="7" l="1"/>
  <c r="F13" i="20"/>
  <c r="O13" i="20" l="1"/>
  <c r="L13" i="20"/>
  <c r="N13" i="20" l="1"/>
  <c r="M13" i="20"/>
  <c r="Q13" i="20"/>
  <c r="P13" i="20"/>
  <c r="I3" i="20"/>
</calcChain>
</file>

<file path=xl/sharedStrings.xml><?xml version="1.0" encoding="utf-8"?>
<sst xmlns="http://schemas.openxmlformats.org/spreadsheetml/2006/main" count="208" uniqueCount="113">
  <si>
    <t>年度</t>
    <rPh sb="0" eb="2">
      <t>ネンド</t>
    </rPh>
    <phoneticPr fontId="2"/>
  </si>
  <si>
    <t>支店名</t>
    <rPh sb="0" eb="2">
      <t>シテン</t>
    </rPh>
    <rPh sb="2" eb="3">
      <t>メイ</t>
    </rPh>
    <phoneticPr fontId="2"/>
  </si>
  <si>
    <t>部門1</t>
    <rPh sb="0" eb="2">
      <t>ブモン</t>
    </rPh>
    <phoneticPr fontId="2"/>
  </si>
  <si>
    <t>計画1</t>
    <rPh sb="0" eb="2">
      <t>ケイカク</t>
    </rPh>
    <phoneticPr fontId="2"/>
  </si>
  <si>
    <t>実績1</t>
    <rPh sb="0" eb="2">
      <t>ジッセキ</t>
    </rPh>
    <phoneticPr fontId="2"/>
  </si>
  <si>
    <t>部門2</t>
    <rPh sb="0" eb="2">
      <t>ブモン</t>
    </rPh>
    <phoneticPr fontId="2"/>
  </si>
  <si>
    <t>計画2</t>
    <rPh sb="0" eb="2">
      <t>ケイカク</t>
    </rPh>
    <phoneticPr fontId="2"/>
  </si>
  <si>
    <t>実績2</t>
    <rPh sb="0" eb="2">
      <t>ジッセキ</t>
    </rPh>
    <phoneticPr fontId="2"/>
  </si>
  <si>
    <t>部門3</t>
    <rPh sb="0" eb="2">
      <t>ブモン</t>
    </rPh>
    <phoneticPr fontId="2"/>
  </si>
  <si>
    <t>計画3</t>
    <rPh sb="0" eb="2">
      <t>ケイカク</t>
    </rPh>
    <phoneticPr fontId="2"/>
  </si>
  <si>
    <t>実績3</t>
    <rPh sb="0" eb="2">
      <t>ジッセキ</t>
    </rPh>
    <phoneticPr fontId="2"/>
  </si>
  <si>
    <t>A</t>
    <phoneticPr fontId="2"/>
  </si>
  <si>
    <t>第一事業部</t>
    <rPh sb="0" eb="2">
      <t>ダイイチ</t>
    </rPh>
    <rPh sb="2" eb="5">
      <t>ジギョウブ</t>
    </rPh>
    <phoneticPr fontId="2"/>
  </si>
  <si>
    <t>第二事業部</t>
    <rPh sb="0" eb="2">
      <t>ダイニ</t>
    </rPh>
    <rPh sb="2" eb="5">
      <t>ジギョウブ</t>
    </rPh>
    <phoneticPr fontId="2"/>
  </si>
  <si>
    <t>第三事業部</t>
    <rPh sb="0" eb="2">
      <t>ダイサン</t>
    </rPh>
    <rPh sb="2" eb="5">
      <t>ジギョウブ</t>
    </rPh>
    <phoneticPr fontId="2"/>
  </si>
  <si>
    <t>B</t>
    <phoneticPr fontId="2"/>
  </si>
  <si>
    <t xml:space="preserve">     条件&amp;コメント記述セル</t>
    <rPh sb="5" eb="7">
      <t>ジョウケン</t>
    </rPh>
    <rPh sb="12" eb="14">
      <t>キジュツ</t>
    </rPh>
    <phoneticPr fontId="6"/>
  </si>
  <si>
    <t>BtCellCopy</t>
    <phoneticPr fontId="2"/>
  </si>
  <si>
    <t>WORKT</t>
    <phoneticPr fontId="10"/>
  </si>
  <si>
    <t>項目式のコピー範囲</t>
    <rPh sb="0" eb="2">
      <t>コウモク</t>
    </rPh>
    <rPh sb="2" eb="3">
      <t>シキ</t>
    </rPh>
    <rPh sb="7" eb="9">
      <t>ハンイ</t>
    </rPh>
    <phoneticPr fontId="10"/>
  </si>
  <si>
    <t>列展開数</t>
    <rPh sb="0" eb="1">
      <t>レツ</t>
    </rPh>
    <rPh sb="1" eb="3">
      <t>テンカイ</t>
    </rPh>
    <rPh sb="3" eb="4">
      <t>スウ</t>
    </rPh>
    <phoneticPr fontId="10"/>
  </si>
  <si>
    <t>明細件数</t>
    <rPh sb="0" eb="2">
      <t>メイサイ</t>
    </rPh>
    <phoneticPr fontId="10"/>
  </si>
  <si>
    <t>出力開始行</t>
    <rPh sb="0" eb="2">
      <t>シュツリョク</t>
    </rPh>
    <phoneticPr fontId="10"/>
  </si>
  <si>
    <t>シート名</t>
    <rPh sb="3" eb="4">
      <t>メイ</t>
    </rPh>
    <phoneticPr fontId="10"/>
  </si>
  <si>
    <t>年度</t>
    <rPh sb="0" eb="2">
      <t>ネンド</t>
    </rPh>
    <phoneticPr fontId="10"/>
  </si>
  <si>
    <t>支店名</t>
    <rPh sb="0" eb="3">
      <t>シテンメイ</t>
    </rPh>
    <phoneticPr fontId="10"/>
  </si>
  <si>
    <t>部門</t>
    <rPh sb="0" eb="2">
      <t>ブモン</t>
    </rPh>
    <phoneticPr fontId="10"/>
  </si>
  <si>
    <t>計画</t>
    <rPh sb="0" eb="2">
      <t>ケイカク</t>
    </rPh>
    <phoneticPr fontId="10"/>
  </si>
  <si>
    <t>実績</t>
    <rPh sb="0" eb="2">
      <t>ジッセキ</t>
    </rPh>
    <phoneticPr fontId="10"/>
  </si>
  <si>
    <t>A列</t>
    <rPh sb="1" eb="2">
      <t>レツ</t>
    </rPh>
    <phoneticPr fontId="2"/>
  </si>
  <si>
    <t>B列</t>
    <rPh sb="1" eb="2">
      <t>レツ</t>
    </rPh>
    <phoneticPr fontId="2"/>
  </si>
  <si>
    <t>*--------------------　C:K列　--------------------*</t>
    <rPh sb="25" eb="26">
      <t>レツ</t>
    </rPh>
    <phoneticPr fontId="2"/>
  </si>
  <si>
    <t>A</t>
  </si>
  <si>
    <t>第一事業部</t>
  </si>
  <si>
    <t>第二事業部</t>
  </si>
  <si>
    <t>第三事業部</t>
  </si>
  <si>
    <t>B</t>
  </si>
  <si>
    <t>足場（行）</t>
    <phoneticPr fontId="10"/>
  </si>
  <si>
    <t>足場（列）</t>
    <phoneticPr fontId="10"/>
  </si>
  <si>
    <t>年度</t>
  </si>
  <si>
    <t>N</t>
  </si>
  <si>
    <t>支店名</t>
  </si>
  <si>
    <t>S</t>
  </si>
  <si>
    <t>部門１</t>
  </si>
  <si>
    <t>計画１</t>
  </si>
  <si>
    <t>実績１</t>
  </si>
  <si>
    <t>部門２</t>
  </si>
  <si>
    <t>計画２</t>
  </si>
  <si>
    <t>実績２</t>
  </si>
  <si>
    <t>部門３</t>
  </si>
  <si>
    <t>計画３</t>
  </si>
  <si>
    <t>実績３</t>
  </si>
  <si>
    <t>部門</t>
  </si>
  <si>
    <t>計画</t>
  </si>
  <si>
    <t>実績</t>
  </si>
  <si>
    <t>グループ化</t>
    <rPh sb="4" eb="5">
      <t>カ</t>
    </rPh>
    <phoneticPr fontId="2"/>
  </si>
  <si>
    <t>最大(部門１)</t>
    <rPh sb="0" eb="1">
      <t>サイダイ</t>
    </rPh>
    <rPh sb="3" eb="5">
      <t>ブモン</t>
    </rPh>
    <phoneticPr fontId="2"/>
  </si>
  <si>
    <t>最大(部門２)</t>
    <rPh sb="0" eb="1">
      <t>サイダイ</t>
    </rPh>
    <rPh sb="3" eb="5">
      <t>ブモン</t>
    </rPh>
    <phoneticPr fontId="2"/>
  </si>
  <si>
    <t>最大(部門３)</t>
    <rPh sb="0" eb="1">
      <t>サイダイ</t>
    </rPh>
    <rPh sb="3" eb="5">
      <t>ブモン</t>
    </rPh>
    <phoneticPr fontId="2"/>
  </si>
  <si>
    <t>N</t>
    <phoneticPr fontId="2"/>
  </si>
  <si>
    <t>部門振り分け</t>
    <rPh sb="0" eb="2">
      <t>ブモン</t>
    </rPh>
    <phoneticPr fontId="2"/>
  </si>
  <si>
    <t>=IF(S15=3,P15,"")</t>
    <phoneticPr fontId="2"/>
  </si>
  <si>
    <t>=IF(S15=1,P15,"")</t>
    <phoneticPr fontId="2"/>
  </si>
  <si>
    <t>=IF(G15&gt;"",Q15,"")</t>
    <phoneticPr fontId="2"/>
  </si>
  <si>
    <t>=IF(S15=2,P15,"")</t>
    <phoneticPr fontId="2"/>
  </si>
  <si>
    <t>=IF(J15&gt;"",R15,"")</t>
    <phoneticPr fontId="2"/>
  </si>
  <si>
    <t>=IF(J15&gt;"",Q15,"")</t>
    <phoneticPr fontId="2"/>
  </si>
  <si>
    <t>=IF(M15&gt;"",Q15,"")</t>
    <phoneticPr fontId="2"/>
  </si>
  <si>
    <t>*-------（元データ）-------*</t>
    <rPh sb="9" eb="10">
      <t>モト</t>
    </rPh>
    <phoneticPr fontId="2"/>
  </si>
  <si>
    <t>=IF(G15&gt;"",R15,"")</t>
    <phoneticPr fontId="2"/>
  </si>
  <si>
    <t>=IF(M15&gt;"",R15,"")</t>
    <phoneticPr fontId="2"/>
  </si>
  <si>
    <t>*----------------------------------（振り分け範囲）----------------------------------*</t>
    <rPh sb="36" eb="37">
      <t>フ</t>
    </rPh>
    <rPh sb="38" eb="39">
      <t>ワ</t>
    </rPh>
    <rPh sb="40" eb="42">
      <t>ハンイ</t>
    </rPh>
    <phoneticPr fontId="2"/>
  </si>
  <si>
    <t>部門３</t>
    <phoneticPr fontId="2"/>
  </si>
  <si>
    <t>実績３</t>
    <phoneticPr fontId="2"/>
  </si>
  <si>
    <t>==COUNTIFS($E$15:E15,E15,$F$15:F15,F15)</t>
    <phoneticPr fontId="2"/>
  </si>
  <si>
    <t>支店名</t>
    <phoneticPr fontId="2"/>
  </si>
  <si>
    <t>実績１</t>
    <phoneticPr fontId="2"/>
  </si>
  <si>
    <t>計画２</t>
    <phoneticPr fontId="2"/>
  </si>
  <si>
    <t>年度</t>
    <phoneticPr fontId="2"/>
  </si>
  <si>
    <t>計画３</t>
    <phoneticPr fontId="2"/>
  </si>
  <si>
    <t>合計 / 年度</t>
  </si>
  <si>
    <t>行ラベル</t>
  </si>
  <si>
    <t>総計</t>
  </si>
  <si>
    <t>列ラベル</t>
  </si>
  <si>
    <t>全体の 合計 / 年度</t>
  </si>
  <si>
    <t>全体の 合計 / 計画</t>
  </si>
  <si>
    <t>合計 / 計画</t>
  </si>
  <si>
    <t>全体の 合計 / 実績</t>
  </si>
  <si>
    <t>合計 / 実績</t>
  </si>
  <si>
    <t>部門１</t>
    <phoneticPr fontId="2"/>
  </si>
  <si>
    <t>計画１</t>
    <phoneticPr fontId="2"/>
  </si>
  <si>
    <t xml:space="preserve">          ﾃﾞｰﾀ取得ﾌﾟﾛｸﾞﾗﾑ&amp;ｺﾒﾝﾄ記述ｾﾙ</t>
    <rPh sb="28" eb="30">
      <t>キジュツ</t>
    </rPh>
    <phoneticPr fontId="6"/>
  </si>
  <si>
    <t>「Excelデータ」取得用テンプレート</t>
    <rPh sb="10" eb="12">
      <t>シュトク</t>
    </rPh>
    <rPh sb="12" eb="13">
      <t>ヨウ</t>
    </rPh>
    <phoneticPr fontId="6"/>
  </si>
  <si>
    <t>DLDATA2</t>
    <phoneticPr fontId="10"/>
  </si>
  <si>
    <t>足場（行）</t>
    <rPh sb="0" eb="2">
      <t>アシバ</t>
    </rPh>
    <rPh sb="3" eb="4">
      <t>ギョウ</t>
    </rPh>
    <phoneticPr fontId="2"/>
  </si>
  <si>
    <t>※列展開数の倍数データが欠落することなく存在することが条件</t>
    <rPh sb="1" eb="2">
      <t>レツ</t>
    </rPh>
    <rPh sb="2" eb="4">
      <t>テンカイ</t>
    </rPh>
    <rPh sb="4" eb="5">
      <t>スウ</t>
    </rPh>
    <rPh sb="6" eb="8">
      <t>バイスウ</t>
    </rPh>
    <rPh sb="12" eb="14">
      <t>ケツラク</t>
    </rPh>
    <rPh sb="20" eb="22">
      <t>ソンザイ</t>
    </rPh>
    <rPh sb="27" eb="29">
      <t>ジョウケン</t>
    </rPh>
    <phoneticPr fontId="2"/>
  </si>
  <si>
    <t>DLDATA3</t>
    <phoneticPr fontId="10"/>
  </si>
  <si>
    <t>件数</t>
    <rPh sb="0" eb="2">
      <t>ケンスウ</t>
    </rPh>
    <phoneticPr fontId="2"/>
  </si>
  <si>
    <t>※列展開数の倍数データが欠落していてもOK</t>
    <rPh sb="1" eb="2">
      <t>レツ</t>
    </rPh>
    <rPh sb="2" eb="4">
      <t>テンカイ</t>
    </rPh>
    <rPh sb="4" eb="5">
      <t>スウ</t>
    </rPh>
    <rPh sb="6" eb="8">
      <t>バイスウ</t>
    </rPh>
    <rPh sb="12" eb="14">
      <t>ケツラク</t>
    </rPh>
    <phoneticPr fontId="2"/>
  </si>
  <si>
    <t>部門２</t>
    <phoneticPr fontId="2"/>
  </si>
  <si>
    <t>実績２</t>
    <phoneticPr fontId="2"/>
  </si>
  <si>
    <t>216sms</t>
    <phoneticPr fontId="2"/>
  </si>
  <si>
    <t>217sms</t>
    <phoneticPr fontId="2"/>
  </si>
  <si>
    <t>範囲定義名：DATA</t>
    <rPh sb="0" eb="2">
      <t>ハンイ</t>
    </rPh>
    <rPh sb="2" eb="4">
      <t>テイギ</t>
    </rPh>
    <rPh sb="4" eb="5">
      <t>メイ</t>
    </rPh>
    <phoneticPr fontId="2"/>
  </si>
  <si>
    <t>組合せ年度</t>
    <rPh sb="0" eb="2">
      <t>クミアワ</t>
    </rPh>
    <rPh sb="3" eb="5">
      <t>ネンド</t>
    </rPh>
    <phoneticPr fontId="2"/>
  </si>
  <si>
    <t>組合せ支店名</t>
    <rPh sb="0" eb="2">
      <t>クミアワ</t>
    </rPh>
    <rPh sb="3" eb="6">
      <t>シテンメイ</t>
    </rPh>
    <phoneticPr fontId="2"/>
  </si>
  <si>
    <t>※年度、支店名でソートされている</t>
    <rPh sb="1" eb="3">
      <t>ネンド</t>
    </rPh>
    <rPh sb="4" eb="7">
      <t>シテンメイ</t>
    </rPh>
    <phoneticPr fontId="2"/>
  </si>
  <si>
    <t>B</t>
    <phoneticPr fontId="2"/>
  </si>
  <si>
    <t>217sms　Ver.up</t>
    <phoneticPr fontId="2"/>
  </si>
  <si>
    <t>215sms</t>
  </si>
  <si>
    <t>↑</t>
    <phoneticPr fontId="2"/>
  </si>
  <si>
    <t>｜</t>
    <phoneticPr fontId="2"/>
  </si>
  <si>
    <t>※明細件数 ⇒ SUMPRODUCT関数で年度(M2)と支店名(M3)の重複を除く組合せ数（=実際に展開するデータ行数）を求めています</t>
    <rPh sb="1" eb="3">
      <t>メイサイ</t>
    </rPh>
    <rPh sb="3" eb="5">
      <t>ケンスウ</t>
    </rPh>
    <rPh sb="18" eb="20">
      <t>カンスウ</t>
    </rPh>
    <rPh sb="21" eb="23">
      <t>ネンド</t>
    </rPh>
    <rPh sb="28" eb="31">
      <t>シテンメイ</t>
    </rPh>
    <rPh sb="36" eb="38">
      <t>チョウフク</t>
    </rPh>
    <rPh sb="39" eb="40">
      <t>ノゾ</t>
    </rPh>
    <rPh sb="41" eb="43">
      <t>クミアワ</t>
    </rPh>
    <rPh sb="44" eb="45">
      <t>スウ</t>
    </rPh>
    <rPh sb="47" eb="49">
      <t>ジッサイ</t>
    </rPh>
    <rPh sb="50" eb="52">
      <t>テンカイ</t>
    </rPh>
    <rPh sb="57" eb="59">
      <t>ギョウスウ</t>
    </rPh>
    <rPh sb="61" eb="6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</si>
</sst>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Meiryo UI"/>
      <family val="3"/>
      <charset val="128"/>
    </font>
    <font>
      <sz val="10"/>
      <name val="Meiryo UI"/>
      <family val="3"/>
      <charset val="128"/>
    </font>
    <font>
      <sz val="10"/>
      <color indexed="63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9"/>
      <name val="Meiryo UI"/>
      <family val="3"/>
      <charset val="128"/>
    </font>
    <font>
      <sz val="12"/>
      <name val="Meiryo UI"/>
      <family val="2"/>
      <charset val="128"/>
    </font>
    <font>
      <sz val="12"/>
      <color theme="0" tint="-0.249977111117893"/>
      <name val="Meiryo UI"/>
      <family val="2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rgb="FF80808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rgb="FF002060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indexed="14"/>
      </left>
      <right/>
      <top/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1" applyNumberFormat="1" applyFont="1" applyFill="1" applyBorder="1">
      <alignment vertical="center"/>
    </xf>
    <xf numFmtId="0" fontId="5" fillId="5" borderId="0" xfId="2" applyFont="1" applyFill="1" applyBorder="1" applyAlignment="1">
      <alignment horizontal="centerContinuous" vertical="center"/>
    </xf>
    <xf numFmtId="0" fontId="7" fillId="6" borderId="0" xfId="2" applyFont="1" applyFill="1" applyBorder="1" applyAlignment="1">
      <alignment vertical="center"/>
    </xf>
    <xf numFmtId="0" fontId="4" fillId="6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Fill="1" applyBorder="1" applyAlignment="1">
      <alignment vertical="center" shrinkToFit="1"/>
    </xf>
    <xf numFmtId="0" fontId="4" fillId="0" borderId="0" xfId="2" applyFont="1" applyBorder="1">
      <alignment vertical="center"/>
    </xf>
    <xf numFmtId="0" fontId="4" fillId="0" borderId="0" xfId="2" applyFont="1" applyFill="1" applyBorder="1" applyAlignment="1">
      <alignment vertical="center" shrinkToFit="1"/>
    </xf>
    <xf numFmtId="0" fontId="9" fillId="7" borderId="5" xfId="2" applyFont="1" applyFill="1" applyBorder="1" applyAlignment="1">
      <alignment horizontal="center" vertical="center" wrapText="1"/>
    </xf>
    <xf numFmtId="0" fontId="11" fillId="8" borderId="7" xfId="2" applyFont="1" applyFill="1" applyBorder="1" applyAlignment="1">
      <alignment horizontal="center" vertical="center" wrapText="1"/>
    </xf>
    <xf numFmtId="0" fontId="11" fillId="8" borderId="0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4" fillId="0" borderId="0" xfId="2" applyFont="1" applyFill="1" applyBorder="1" applyAlignment="1">
      <alignment horizontal="right" vertical="center" shrinkToFit="1"/>
    </xf>
    <xf numFmtId="0" fontId="0" fillId="2" borderId="1" xfId="0" applyNumberForma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 shrinkToFit="1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4" borderId="0" xfId="1" applyNumberFormat="1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4" borderId="19" xfId="1" applyNumberFormat="1" applyFont="1" applyFill="1" applyBorder="1">
      <alignment vertical="center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21" xfId="3" applyFont="1" applyBorder="1">
      <alignment vertical="center"/>
    </xf>
    <xf numFmtId="0" fontId="16" fillId="0" borderId="20" xfId="3" applyFont="1" applyBorder="1">
      <alignment vertical="center"/>
    </xf>
    <xf numFmtId="0" fontId="16" fillId="0" borderId="18" xfId="3" applyFont="1" applyBorder="1">
      <alignment vertical="center"/>
    </xf>
    <xf numFmtId="0" fontId="16" fillId="0" borderId="19" xfId="3" applyFont="1" applyBorder="1">
      <alignment vertical="center"/>
    </xf>
    <xf numFmtId="0" fontId="16" fillId="0" borderId="22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4" xfId="3" applyFont="1" applyBorder="1">
      <alignment vertical="center"/>
    </xf>
    <xf numFmtId="0" fontId="16" fillId="0" borderId="4" xfId="3" applyFont="1" applyBorder="1">
      <alignment vertical="center"/>
    </xf>
    <xf numFmtId="0" fontId="16" fillId="0" borderId="15" xfId="3" applyFont="1" applyBorder="1">
      <alignment vertical="center"/>
    </xf>
    <xf numFmtId="0" fontId="16" fillId="0" borderId="0" xfId="3" applyFont="1">
      <alignment vertical="center"/>
    </xf>
    <xf numFmtId="0" fontId="16" fillId="0" borderId="4" xfId="3" quotePrefix="1" applyFont="1" applyBorder="1">
      <alignment vertical="center"/>
    </xf>
    <xf numFmtId="0" fontId="16" fillId="0" borderId="15" xfId="3" quotePrefix="1" applyFont="1" applyBorder="1">
      <alignment vertical="center"/>
    </xf>
    <xf numFmtId="0" fontId="16" fillId="0" borderId="12" xfId="3" applyFont="1" applyBorder="1">
      <alignment vertical="center"/>
    </xf>
    <xf numFmtId="0" fontId="16" fillId="0" borderId="16" xfId="3" applyFont="1" applyBorder="1">
      <alignment vertical="center"/>
    </xf>
    <xf numFmtId="0" fontId="16" fillId="0" borderId="17" xfId="3" applyFont="1" applyBorder="1">
      <alignment vertical="center"/>
    </xf>
    <xf numFmtId="0" fontId="16" fillId="0" borderId="13" xfId="3" applyFont="1" applyBorder="1">
      <alignment vertical="center"/>
    </xf>
    <xf numFmtId="0" fontId="17" fillId="0" borderId="0" xfId="3" applyFont="1" applyAlignment="1">
      <alignment horizontal="centerContinuous" vertical="center"/>
    </xf>
    <xf numFmtId="0" fontId="16" fillId="0" borderId="0" xfId="3" applyFont="1" applyAlignment="1">
      <alignment horizontal="centerContinuous" vertical="center"/>
    </xf>
    <xf numFmtId="0" fontId="17" fillId="0" borderId="0" xfId="3" applyFont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5" fillId="9" borderId="0" xfId="2" applyFont="1" applyFill="1" applyBorder="1" applyAlignment="1">
      <alignment horizontal="centerContinuous" vertical="center"/>
    </xf>
    <xf numFmtId="0" fontId="7" fillId="10" borderId="0" xfId="2" applyFont="1" applyFill="1" applyBorder="1" applyAlignment="1">
      <alignment vertical="center"/>
    </xf>
    <xf numFmtId="0" fontId="4" fillId="10" borderId="0" xfId="2" applyFont="1" applyFill="1" applyBorder="1">
      <alignment vertical="center"/>
    </xf>
    <xf numFmtId="0" fontId="4" fillId="0" borderId="0" xfId="2" applyFont="1">
      <alignment vertical="center"/>
    </xf>
    <xf numFmtId="0" fontId="19" fillId="2" borderId="10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" xfId="0" applyNumberFormat="1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6" fillId="0" borderId="23" xfId="3" applyFont="1" applyBorder="1">
      <alignment vertical="center"/>
    </xf>
    <xf numFmtId="0" fontId="16" fillId="0" borderId="0" xfId="3" quotePrefix="1" applyFont="1" applyBorder="1">
      <alignment vertical="center"/>
    </xf>
    <xf numFmtId="0" fontId="21" fillId="0" borderId="0" xfId="2" applyFont="1" applyBorder="1">
      <alignment vertical="center"/>
    </xf>
    <xf numFmtId="0" fontId="4" fillId="0" borderId="0" xfId="2" applyFont="1" applyFill="1" applyBorder="1" applyAlignment="1">
      <alignment vertical="center"/>
    </xf>
    <xf numFmtId="0" fontId="21" fillId="0" borderId="0" xfId="2" applyFont="1">
      <alignment vertical="center"/>
    </xf>
    <xf numFmtId="0" fontId="20" fillId="0" borderId="2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22" fillId="0" borderId="0" xfId="2" applyFont="1">
      <alignment vertical="center"/>
    </xf>
    <xf numFmtId="0" fontId="16" fillId="0" borderId="3" xfId="3" applyFont="1" applyBorder="1">
      <alignment vertical="center"/>
    </xf>
    <xf numFmtId="0" fontId="16" fillId="2" borderId="8" xfId="3" applyFont="1" applyFill="1" applyBorder="1">
      <alignment vertical="center"/>
    </xf>
    <xf numFmtId="0" fontId="16" fillId="2" borderId="3" xfId="3" applyFont="1" applyFill="1" applyBorder="1">
      <alignment vertical="center"/>
    </xf>
    <xf numFmtId="0" fontId="20" fillId="0" borderId="21" xfId="3" applyFont="1" applyBorder="1">
      <alignment vertical="center"/>
    </xf>
    <xf numFmtId="0" fontId="16" fillId="2" borderId="25" xfId="3" applyFont="1" applyFill="1" applyBorder="1">
      <alignment vertical="center"/>
    </xf>
    <xf numFmtId="0" fontId="16" fillId="0" borderId="26" xfId="3" applyFont="1" applyBorder="1">
      <alignment vertical="center"/>
    </xf>
    <xf numFmtId="0" fontId="16" fillId="0" borderId="2" xfId="3" applyFont="1" applyBorder="1">
      <alignment vertical="center"/>
    </xf>
    <xf numFmtId="0" fontId="16" fillId="0" borderId="0" xfId="2" applyFont="1" applyBorder="1">
      <alignment vertical="center"/>
    </xf>
    <xf numFmtId="0" fontId="16" fillId="0" borderId="1" xfId="3" applyFont="1" applyBorder="1" applyAlignment="1">
      <alignment vertical="center" shrinkToFit="1"/>
    </xf>
    <xf numFmtId="0" fontId="4" fillId="0" borderId="24" xfId="3" applyFont="1" applyBorder="1" applyAlignment="1">
      <alignment vertical="center" shrinkToFit="1"/>
    </xf>
    <xf numFmtId="0" fontId="23" fillId="0" borderId="0" xfId="2" applyFont="1" applyBorder="1">
      <alignment vertical="center"/>
    </xf>
    <xf numFmtId="0" fontId="23" fillId="0" borderId="0" xfId="3" applyFont="1">
      <alignment vertical="center"/>
    </xf>
    <xf numFmtId="0" fontId="23" fillId="0" borderId="0" xfId="3" quotePrefix="1" applyFont="1" applyFill="1">
      <alignment vertical="center"/>
    </xf>
    <xf numFmtId="0" fontId="24" fillId="0" borderId="0" xfId="2" applyFont="1" applyFill="1" applyBorder="1" applyAlignment="1">
      <alignment vertical="center"/>
    </xf>
    <xf numFmtId="0" fontId="16" fillId="11" borderId="0" xfId="3" applyFont="1" applyFill="1">
      <alignment vertical="center"/>
    </xf>
    <xf numFmtId="0" fontId="20" fillId="11" borderId="0" xfId="3" applyFont="1" applyFill="1">
      <alignment vertical="center"/>
    </xf>
    <xf numFmtId="0" fontId="20" fillId="11" borderId="0" xfId="2" applyFont="1" applyFill="1">
      <alignment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1">
    <dxf>
      <font>
        <color auto="1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71439</xdr:colOff>
      <xdr:row>1</xdr:row>
      <xdr:rowOff>0</xdr:rowOff>
    </xdr:to>
    <xdr:sp macro="[1]!PageTop" textlink="">
      <xdr:nvSpPr>
        <xdr:cNvPr id="2" name="Text Box 1" descr="PageTop"/>
        <xdr:cNvSpPr txBox="1">
          <a:spLocks noChangeArrowheads="1"/>
        </xdr:cNvSpPr>
      </xdr:nvSpPr>
      <xdr:spPr bwMode="auto">
        <a:xfrm>
          <a:off x="1" y="0"/>
          <a:ext cx="757238" cy="23812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  <a:cs typeface="Meiryo UI" panose="020B0604030504040204" pitchFamily="50" charset="-128"/>
            </a:rPr>
            <a:t>へ移動
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333333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oneCellAnchor>
    <xdr:from>
      <xdr:col>1</xdr:col>
      <xdr:colOff>0</xdr:colOff>
      <xdr:row>3</xdr:row>
      <xdr:rowOff>0</xdr:rowOff>
    </xdr:from>
    <xdr:ext cx="1079500" cy="228600"/>
    <xdr:sp macro="[1]!BtCellCopy" textlink="">
      <xdr:nvSpPr>
        <xdr:cNvPr id="5" name="角丸四角形 4"/>
        <xdr:cNvSpPr/>
      </xdr:nvSpPr>
      <xdr:spPr>
        <a:xfrm>
          <a:off x="685800" y="71437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F3F3F3"/>
            </a:gs>
            <a:gs pos="100000">
              <a:srgbClr val="BFBFBF"/>
            </a:gs>
          </a:gsLst>
          <a:lin ang="5400000" scaled="1"/>
          <a:tileRect/>
        </a:gradFill>
        <a:ln w="1270">
          <a:solidFill>
            <a:srgbClr val="7F7F7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データ加工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WORKT!E13:K13
|WORKT!I3|
Formulas/OutValues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oneCellAnchor>
  <xdr:oneCellAnchor>
    <xdr:from>
      <xdr:col>10</xdr:col>
      <xdr:colOff>295275</xdr:colOff>
      <xdr:row>1</xdr:row>
      <xdr:rowOff>50800</xdr:rowOff>
    </xdr:from>
    <xdr:ext cx="787400" cy="266700"/>
    <xdr:sp macro="[1]!BtEnd" textlink="">
      <xdr:nvSpPr>
        <xdr:cNvPr id="6" name="角丸四角形 5"/>
        <xdr:cNvSpPr/>
      </xdr:nvSpPr>
      <xdr:spPr>
        <a:xfrm>
          <a:off x="7153275" y="288925"/>
          <a:ext cx="787400" cy="2667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8EEFF"/>
            </a:gs>
            <a:gs pos="100000">
              <a:srgbClr val="64BFFD"/>
            </a:gs>
          </a:gsLst>
          <a:lin ang="5400000" scaled="1"/>
          <a:tileRect/>
        </a:gradFill>
        <a:ln w="1270">
          <a:solidFill>
            <a:srgbClr val="31B6F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閉じる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BookQuitEnd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[1]!PageTop" textlink="">
      <xdr:nvSpPr>
        <xdr:cNvPr id="2" name="Text Box 4" descr="PageTop"/>
        <xdr:cNvSpPr txBox="1">
          <a:spLocks noChangeArrowheads="1"/>
        </xdr:cNvSpPr>
      </xdr:nvSpPr>
      <xdr:spPr bwMode="auto">
        <a:xfrm>
          <a:off x="0" y="0"/>
          <a:ext cx="200025" cy="1809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へ移動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STILL"/>
            <a:ea typeface="STILL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28673" name="Butto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28674" name="Butto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0</xdr:colOff>
      <xdr:row>3</xdr:row>
      <xdr:rowOff>0</xdr:rowOff>
    </xdr:from>
    <xdr:to>
      <xdr:col>2</xdr:col>
      <xdr:colOff>1079500</xdr:colOff>
      <xdr:row>4</xdr:row>
      <xdr:rowOff>28575</xdr:rowOff>
    </xdr:to>
    <xdr:sp macro="[1]!BtRecordQuery" textlink="">
      <xdr:nvSpPr>
        <xdr:cNvPr id="5" name="角丸四角形 4"/>
        <xdr:cNvSpPr/>
      </xdr:nvSpPr>
      <xdr:spPr>
        <a:xfrm>
          <a:off x="904875" y="58102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DF6E2"/>
            </a:gs>
            <a:gs pos="100000">
              <a:srgbClr val="7AD58E"/>
            </a:gs>
          </a:gsLst>
          <a:lin ang="5400000" scaled="1"/>
          <a:tileRect/>
        </a:gradFill>
        <a:ln w="1270">
          <a:solidFill>
            <a:srgbClr val="5BD0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Excel</a:t>
          </a:r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ﾃﾞｰﾀ抽出</a:t>
          </a:r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1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WORKT!G14
DLDATA!E2:S4
DLDATA!E14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1079500</xdr:colOff>
      <xdr:row>10</xdr:row>
      <xdr:rowOff>28575</xdr:rowOff>
    </xdr:to>
    <xdr:sp macro="[1]!BtRecordQuery" textlink="">
      <xdr:nvSpPr>
        <xdr:cNvPr id="6" name="角丸四角形 5"/>
        <xdr:cNvSpPr/>
      </xdr:nvSpPr>
      <xdr:spPr>
        <a:xfrm>
          <a:off x="904875" y="178117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DF6E2"/>
            </a:gs>
            <a:gs pos="100000">
              <a:srgbClr val="7AD58E"/>
            </a:gs>
          </a:gsLst>
          <a:lin ang="5400000" scaled="1"/>
          <a:tileRect/>
        </a:gradFill>
        <a:ln w="1270">
          <a:solidFill>
            <a:srgbClr val="5BD0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Excel</a:t>
          </a:r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ﾃﾞｰﾀ抽出</a:t>
          </a:r>
          <a:r>
            <a:rPr kumimoji="1" lang="en-US" altLang="ja-JP" sz="900">
              <a:solidFill>
                <a:srgbClr val="000000"/>
              </a:solidFill>
              <a:latin typeface="Meiryo UI"/>
              <a:ea typeface="Meiryo UI"/>
            </a:rPr>
            <a:t>2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DLDATA!E14
DLDATA!E8:S11
DLDATA!E14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absolute">
    <xdr:from>
      <xdr:col>2</xdr:col>
      <xdr:colOff>885825</xdr:colOff>
      <xdr:row>12</xdr:row>
      <xdr:rowOff>95250</xdr:rowOff>
    </xdr:from>
    <xdr:to>
      <xdr:col>3</xdr:col>
      <xdr:colOff>0</xdr:colOff>
      <xdr:row>14</xdr:row>
      <xdr:rowOff>0</xdr:rowOff>
    </xdr:to>
    <xdr:sp macro="[1]!BtCellClear" textlink="">
      <xdr:nvSpPr>
        <xdr:cNvPr id="8" name="角丸四角形 7"/>
        <xdr:cNvSpPr>
          <a:spLocks/>
        </xdr:cNvSpPr>
      </xdr:nvSpPr>
      <xdr:spPr>
        <a:xfrm>
          <a:off x="1104900" y="2476500"/>
          <a:ext cx="304800" cy="304800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2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DLDATA!E15:P10000
Values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[1]!PageTop" textlink="">
      <xdr:nvSpPr>
        <xdr:cNvPr id="2" name="Text Box 4" descr="PageTop"/>
        <xdr:cNvSpPr txBox="1">
          <a:spLocks noChangeArrowheads="1"/>
        </xdr:cNvSpPr>
      </xdr:nvSpPr>
      <xdr:spPr bwMode="auto">
        <a:xfrm>
          <a:off x="0" y="0"/>
          <a:ext cx="104775" cy="1809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へ移動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STILL"/>
            <a:ea typeface="STILL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36866" name="Button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0</xdr:colOff>
      <xdr:row>3</xdr:row>
      <xdr:rowOff>0</xdr:rowOff>
    </xdr:from>
    <xdr:to>
      <xdr:col>2</xdr:col>
      <xdr:colOff>1079500</xdr:colOff>
      <xdr:row>4</xdr:row>
      <xdr:rowOff>28575</xdr:rowOff>
    </xdr:to>
    <xdr:sp macro="[1]!BtCellCopy" textlink="">
      <xdr:nvSpPr>
        <xdr:cNvPr id="5" name="角丸四角形 4"/>
        <xdr:cNvSpPr/>
      </xdr:nvSpPr>
      <xdr:spPr>
        <a:xfrm>
          <a:off x="219075" y="58102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DF6E2"/>
            </a:gs>
            <a:gs pos="100000">
              <a:srgbClr val="7AD58E"/>
            </a:gs>
          </a:gsLst>
          <a:lin ang="5400000" scaled="1"/>
          <a:tileRect/>
        </a:gradFill>
        <a:ln w="1270">
          <a:solidFill>
            <a:srgbClr val="5BD0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セルデータコピー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DLDATA2!E13:P13
|DLDATA2!I3|
Formulas/OutValues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absolute">
    <xdr:from>
      <xdr:col>2</xdr:col>
      <xdr:colOff>885825</xdr:colOff>
      <xdr:row>12</xdr:row>
      <xdr:rowOff>98425</xdr:rowOff>
    </xdr:from>
    <xdr:to>
      <xdr:col>3</xdr:col>
      <xdr:colOff>0</xdr:colOff>
      <xdr:row>14</xdr:row>
      <xdr:rowOff>3175</xdr:rowOff>
    </xdr:to>
    <xdr:sp macro="[1]!BtCellClear" textlink="">
      <xdr:nvSpPr>
        <xdr:cNvPr id="3" name="角丸四角形 2"/>
        <xdr:cNvSpPr>
          <a:spLocks/>
        </xdr:cNvSpPr>
      </xdr:nvSpPr>
      <xdr:spPr>
        <a:xfrm>
          <a:off x="1104900" y="2479675"/>
          <a:ext cx="304800" cy="304800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2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DLDATA2!E15:P10000
Values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  <xdr:twoCellAnchor editAs="oneCell">
    <xdr:from>
      <xdr:col>11</xdr:col>
      <xdr:colOff>447675</xdr:colOff>
      <xdr:row>1</xdr:row>
      <xdr:rowOff>174625</xdr:rowOff>
    </xdr:from>
    <xdr:to>
      <xdr:col>13</xdr:col>
      <xdr:colOff>3175</xdr:colOff>
      <xdr:row>3</xdr:row>
      <xdr:rowOff>3175</xdr:rowOff>
    </xdr:to>
    <xdr:sp macro="[1]!BtClose" textlink="">
      <xdr:nvSpPr>
        <xdr:cNvPr id="4" name="角丸四角形 3"/>
        <xdr:cNvSpPr/>
      </xdr:nvSpPr>
      <xdr:spPr>
        <a:xfrm>
          <a:off x="7315200" y="355600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8EEFF"/>
            </a:gs>
            <a:gs pos="100000">
              <a:srgbClr val="64BFFD"/>
            </a:gs>
          </a:gsLst>
          <a:lin ang="5400000" scaled="1"/>
          <a:tileRect/>
        </a:gradFill>
        <a:ln w="1270">
          <a:solidFill>
            <a:srgbClr val="31B6F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閉じる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%THISBOOK%
BookQuit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[1]!PageTop" textlink="">
      <xdr:nvSpPr>
        <xdr:cNvPr id="2" name="Text Box 4" descr="PageTop"/>
        <xdr:cNvSpPr txBox="1">
          <a:spLocks noChangeArrowheads="1"/>
        </xdr:cNvSpPr>
      </xdr:nvSpPr>
      <xdr:spPr bwMode="auto">
        <a:xfrm>
          <a:off x="0" y="0"/>
          <a:ext cx="104775" cy="1809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セル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A1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STILL"/>
              <a:ea typeface="STILL"/>
            </a:rPr>
            <a:t>へ移動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STILL"/>
            <a:ea typeface="STILL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シート参照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43010" name="Button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808080"/>
                  </a:solidFill>
                  <a:latin typeface="Meiryo UI"/>
                  <a:ea typeface="Meiryo UI"/>
                </a:rPr>
                <a:t>ResetMenu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0</xdr:colOff>
      <xdr:row>3</xdr:row>
      <xdr:rowOff>0</xdr:rowOff>
    </xdr:from>
    <xdr:to>
      <xdr:col>2</xdr:col>
      <xdr:colOff>1079500</xdr:colOff>
      <xdr:row>4</xdr:row>
      <xdr:rowOff>28575</xdr:rowOff>
    </xdr:to>
    <xdr:sp macro="[1]!BtCellCopy" textlink="">
      <xdr:nvSpPr>
        <xdr:cNvPr id="5" name="角丸四角形 4"/>
        <xdr:cNvSpPr/>
      </xdr:nvSpPr>
      <xdr:spPr>
        <a:xfrm>
          <a:off x="219075" y="58102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DF6E2"/>
            </a:gs>
            <a:gs pos="100000">
              <a:srgbClr val="7AD58E"/>
            </a:gs>
          </a:gsLst>
          <a:lin ang="5400000" scaled="1"/>
          <a:tileRect/>
        </a:gradFill>
        <a:ln w="1270">
          <a:solidFill>
            <a:srgbClr val="5BD0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/>
              <a:ea typeface="Meiryo UI"/>
            </a:rPr>
            <a:t>セルデータコピー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DLDATA3!E13:Q13
|DLDATA3!I3|
Formulas/OutValues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  <xdr:twoCellAnchor editAs="absolute">
    <xdr:from>
      <xdr:col>2</xdr:col>
      <xdr:colOff>885825</xdr:colOff>
      <xdr:row>12</xdr:row>
      <xdr:rowOff>98425</xdr:rowOff>
    </xdr:from>
    <xdr:to>
      <xdr:col>3</xdr:col>
      <xdr:colOff>0</xdr:colOff>
      <xdr:row>14</xdr:row>
      <xdr:rowOff>3175</xdr:rowOff>
    </xdr:to>
    <xdr:sp macro="[1]!BtCellClear" textlink="">
      <xdr:nvSpPr>
        <xdr:cNvPr id="6" name="角丸四角形 5"/>
        <xdr:cNvSpPr>
          <a:spLocks/>
        </xdr:cNvSpPr>
      </xdr:nvSpPr>
      <xdr:spPr>
        <a:xfrm>
          <a:off x="1104900" y="2479675"/>
          <a:ext cx="304800" cy="304800"/>
        </a:xfrm>
        <a:prstGeom prst="roundRect">
          <a:avLst>
            <a:gd name="adj" fmla="val 12500"/>
          </a:avLst>
        </a:prstGeom>
        <a:blipFill>
          <a:blip xmlns:r="http://schemas.openxmlformats.org/officeDocument/2006/relationships" r:embed="rId2"/>
          <a:stretch>
            <a:fillRect/>
          </a:stretch>
        </a:blipFill>
        <a:ln w="1270" cap="flat" cmpd="sng" algn="ctr">
          <a:solidFill>
            <a:srgbClr val="7F7F7F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クリア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DLDATA3!E15:Q10000
Values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654050</xdr:colOff>
      <xdr:row>1</xdr:row>
      <xdr:rowOff>234950</xdr:rowOff>
    </xdr:from>
    <xdr:to>
      <xdr:col>11</xdr:col>
      <xdr:colOff>0</xdr:colOff>
      <xdr:row>2</xdr:row>
      <xdr:rowOff>225425</xdr:rowOff>
    </xdr:to>
    <xdr:sp macro="[1]!BtPivotRefresh" textlink="">
      <xdr:nvSpPr>
        <xdr:cNvPr id="2" name="角丸四角形 1"/>
        <xdr:cNvSpPr/>
      </xdr:nvSpPr>
      <xdr:spPr>
        <a:xfrm>
          <a:off x="7845425" y="473075"/>
          <a:ext cx="1079500" cy="228600"/>
        </a:xfrm>
        <a:prstGeom prst="roundRect">
          <a:avLst>
            <a:gd name="adj" fmla="val 12500"/>
          </a:avLst>
        </a:prstGeom>
        <a:gradFill flip="none" rotWithShape="1">
          <a:gsLst>
            <a:gs pos="0">
              <a:srgbClr val="D8EEFF"/>
            </a:gs>
            <a:gs pos="100000">
              <a:srgbClr val="64BFFD"/>
            </a:gs>
          </a:gsLst>
          <a:lin ang="5400000" scaled="1"/>
          <a:tileRect/>
        </a:gradFill>
        <a:ln w="1270">
          <a:solidFill>
            <a:srgbClr val="31B6F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25400" rIns="0" bIns="25400" rtlCol="0" anchor="ctr"/>
        <a:lstStyle/>
        <a:p>
          <a:pPr algn="ctr"/>
          <a:r>
            <a:rPr kumimoji="1" lang="ja-JP" altLang="en-US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ﾋﾟﾎﾞｯﾄﾃｰﾌﾞﾙ更新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Pivot
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ピボットテーブル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1
OFF
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0849;&#36890;&#37096;&#21697;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3"/>
      <sheetName val="Button"/>
      <sheetName val="Gen1"/>
      <sheetName val="Func2"/>
      <sheetName val="Func1"/>
      <sheetName val="Auto"/>
      <sheetName val="DG1"/>
    </sheetNames>
    <definedNames>
      <definedName name="BtCellClear"/>
      <definedName name="BtCellCopy"/>
      <definedName name="BtClose"/>
      <definedName name="BtEnd"/>
      <definedName name="BtPivotRefresh"/>
      <definedName name="BtRecordQuery"/>
      <definedName name="BtSetValue"/>
      <definedName name="DDialogJump"/>
      <definedName name="PageTop"/>
      <definedName name="ResetMenu"/>
    </definedNames>
    <sheetDataSet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iLL" refreshedDate="44023.781545370373" createdVersion="6" refreshedVersion="6" minRefreshableVersion="3" recordCount="6">
  <cacheSource type="worksheet">
    <worksheetSource ref="G14:K20" sheet="WORKT"/>
  </cacheSource>
  <cacheFields count="5">
    <cacheField name="年度" numFmtId="0">
      <sharedItems containsSemiMixedTypes="0" containsString="0" containsNumber="1" containsInteger="1" minValue="2019" maxValue="2019" count="1">
        <n v="2019"/>
      </sharedItems>
    </cacheField>
    <cacheField name="支店名" numFmtId="0">
      <sharedItems count="2">
        <s v="A"/>
        <s v="B"/>
      </sharedItems>
    </cacheField>
    <cacheField name="部門" numFmtId="0">
      <sharedItems count="3">
        <s v="第一事業部"/>
        <s v="第二事業部"/>
        <s v="第三事業部"/>
      </sharedItems>
    </cacheField>
    <cacheField name="計画" numFmtId="0">
      <sharedItems containsSemiMixedTypes="0" containsString="0" containsNumber="1" containsInteger="1" minValue="500" maxValue="2500"/>
    </cacheField>
    <cacheField name="実績" numFmtId="0">
      <sharedItems containsSemiMixedTypes="0" containsString="0" containsNumber="1" containsInteger="1" minValue="508" maxValue="3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n v="2300"/>
    <n v="2318"/>
  </r>
  <r>
    <x v="0"/>
    <x v="0"/>
    <x v="1"/>
    <n v="1870"/>
    <n v="1812"/>
  </r>
  <r>
    <x v="0"/>
    <x v="0"/>
    <x v="2"/>
    <n v="670"/>
    <n v="580"/>
  </r>
  <r>
    <x v="0"/>
    <x v="1"/>
    <x v="0"/>
    <n v="2500"/>
    <n v="3100"/>
  </r>
  <r>
    <x v="0"/>
    <x v="1"/>
    <x v="1"/>
    <n v="1000"/>
    <n v="1103"/>
  </r>
  <r>
    <x v="0"/>
    <x v="1"/>
    <x v="2"/>
    <n v="500"/>
    <n v="5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B5:N10" firstHeaderRow="1" firstDataRow="3" firstDataCol="1"/>
  <pivotFields count="5">
    <pivotField dataField="1" showAll="0" defaultSubtotal="0">
      <items count="1">
        <item x="0"/>
      </items>
    </pivotField>
    <pivotField axis="axisRow" showAll="0" defaultSubtotal="0">
      <items count="2">
        <item x="0"/>
        <item x="1"/>
      </items>
    </pivotField>
    <pivotField axis="axisCol" showAll="0" defaultSubtotal="0">
      <items count="3">
        <item x="0"/>
        <item x="1"/>
        <item x="2"/>
      </items>
    </pivotField>
    <pivotField dataField="1" showAll="0" defaultSubtotal="0"/>
    <pivotField dataField="1" showAll="0" defaultSubtotal="0"/>
  </pivotFields>
  <rowFields count="1">
    <field x="1"/>
  </rowFields>
  <rowItems count="3">
    <i>
      <x/>
    </i>
    <i>
      <x v="1"/>
    </i>
    <i t="grand">
      <x/>
    </i>
  </rowItems>
  <colFields count="2">
    <field x="2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合計 / 年度" fld="0" baseField="0" baseItem="0"/>
    <dataField name="合計 / 計画" fld="3" baseField="0" baseItem="0"/>
    <dataField name="合計 / 実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/>
  </sheetViews>
  <sheetFormatPr defaultRowHeight="18.75"/>
  <cols>
    <col min="1" max="1" width="6.25" customWidth="1"/>
    <col min="2" max="2" width="7" customWidth="1"/>
    <col min="3" max="3" width="11.5" customWidth="1"/>
    <col min="4" max="5" width="6.25" bestFit="1" customWidth="1"/>
    <col min="6" max="6" width="11.5" customWidth="1"/>
    <col min="7" max="8" width="6.25" bestFit="1" customWidth="1"/>
    <col min="9" max="9" width="11.5" customWidth="1"/>
    <col min="10" max="11" width="6.25" bestFit="1" customWidth="1"/>
  </cols>
  <sheetData>
    <row r="1" spans="1:14" ht="20.25" customHeight="1">
      <c r="A1" s="33" t="s">
        <v>0</v>
      </c>
      <c r="B1" s="34" t="s">
        <v>1</v>
      </c>
      <c r="C1" s="35" t="s">
        <v>2</v>
      </c>
      <c r="D1" s="36" t="s">
        <v>3</v>
      </c>
      <c r="E1" s="37" t="s">
        <v>4</v>
      </c>
      <c r="F1" s="38" t="s">
        <v>5</v>
      </c>
      <c r="G1" s="39" t="s">
        <v>6</v>
      </c>
      <c r="H1" s="40" t="s">
        <v>7</v>
      </c>
      <c r="I1" s="41" t="s">
        <v>8</v>
      </c>
      <c r="J1" s="42" t="s">
        <v>9</v>
      </c>
      <c r="K1" s="43" t="s">
        <v>10</v>
      </c>
    </row>
    <row r="2" spans="1:14" ht="20.25" customHeight="1">
      <c r="A2" s="1">
        <v>2019</v>
      </c>
      <c r="B2" s="1" t="s">
        <v>11</v>
      </c>
      <c r="C2" s="29" t="s">
        <v>12</v>
      </c>
      <c r="D2" s="29">
        <v>2300</v>
      </c>
      <c r="E2" s="29">
        <v>2318</v>
      </c>
      <c r="F2" s="30" t="s">
        <v>13</v>
      </c>
      <c r="G2" s="30">
        <v>1870</v>
      </c>
      <c r="H2" s="30">
        <v>1812</v>
      </c>
      <c r="I2" s="31" t="s">
        <v>14</v>
      </c>
      <c r="J2" s="32">
        <v>670</v>
      </c>
      <c r="K2" s="32">
        <v>580</v>
      </c>
    </row>
    <row r="3" spans="1:14" ht="20.25" customHeight="1">
      <c r="A3" s="1">
        <v>2019</v>
      </c>
      <c r="B3" s="1" t="s">
        <v>15</v>
      </c>
      <c r="C3" s="29" t="s">
        <v>12</v>
      </c>
      <c r="D3" s="29">
        <v>2500</v>
      </c>
      <c r="E3" s="29">
        <v>3100</v>
      </c>
      <c r="F3" s="30" t="s">
        <v>13</v>
      </c>
      <c r="G3" s="30">
        <v>1000</v>
      </c>
      <c r="H3" s="30">
        <v>1103</v>
      </c>
      <c r="I3" s="31" t="s">
        <v>14</v>
      </c>
      <c r="J3" s="32">
        <v>500</v>
      </c>
      <c r="K3" s="32">
        <v>508</v>
      </c>
    </row>
    <row r="4" spans="1:14" ht="20.25" customHeight="1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5"/>
      <c r="M4" s="1"/>
      <c r="N4" s="1"/>
    </row>
    <row r="5" spans="1:14" ht="20.25" customHeight="1">
      <c r="A5" s="5"/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1"/>
      <c r="N5" s="1"/>
    </row>
    <row r="6" spans="1:14" ht="20.25" customHeight="1">
      <c r="C6" s="5"/>
      <c r="D6" s="5"/>
      <c r="E6" s="5"/>
      <c r="F6" s="5"/>
      <c r="G6" s="5"/>
      <c r="H6" s="5"/>
      <c r="I6" s="5"/>
      <c r="J6" s="5"/>
      <c r="K6" s="5"/>
      <c r="L6" s="1"/>
      <c r="M6" s="1"/>
      <c r="N6" s="1"/>
    </row>
    <row r="7" spans="1:14" ht="20.25" customHeight="1">
      <c r="C7" s="5"/>
      <c r="D7" s="5"/>
      <c r="E7" s="5"/>
      <c r="F7" s="5"/>
      <c r="G7" s="5"/>
      <c r="H7" s="5"/>
      <c r="I7" s="5"/>
      <c r="J7" s="5"/>
      <c r="K7" s="5"/>
      <c r="L7" s="1"/>
      <c r="M7" s="1"/>
      <c r="N7" s="1"/>
    </row>
    <row r="8" spans="1:14" ht="20.25" customHeight="1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customHeight="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0.25" customHeight="1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0.25" customHeight="1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0.25" customHeigh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/>
    <row r="14" spans="1:14" ht="20.25" customHeight="1"/>
    <row r="15" spans="1:14" ht="20.25" customHeight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G15" sqref="G15:K20"/>
    </sheetView>
  </sheetViews>
  <sheetFormatPr defaultRowHeight="15" customHeight="1"/>
  <cols>
    <col min="1" max="1" width="2.625" style="12" customWidth="1"/>
    <col min="2" max="2" width="8.125" style="12" customWidth="1"/>
    <col min="3" max="3" width="16.875" style="13" customWidth="1"/>
    <col min="4" max="4" width="1.5" style="12" customWidth="1"/>
    <col min="5" max="5" width="9" style="12"/>
    <col min="6" max="6" width="11" style="12" bestFit="1" customWidth="1"/>
    <col min="7" max="8" width="9" style="12"/>
    <col min="9" max="9" width="18.125" style="12" customWidth="1"/>
    <col min="10" max="11" width="11.375" style="12" customWidth="1"/>
    <col min="12" max="16384" width="9" style="12"/>
  </cols>
  <sheetData>
    <row r="1" spans="1:11" s="9" customFormat="1" ht="15" customHeight="1">
      <c r="A1" s="7" t="s">
        <v>16</v>
      </c>
      <c r="B1" s="7"/>
      <c r="C1" s="7"/>
      <c r="D1" s="7"/>
      <c r="E1" s="8"/>
    </row>
    <row r="2" spans="1:11" ht="15" customHeight="1">
      <c r="A2" s="10"/>
      <c r="B2" s="10"/>
      <c r="C2" s="11"/>
      <c r="E2" s="24" t="s">
        <v>23</v>
      </c>
      <c r="F2" s="23" t="s">
        <v>22</v>
      </c>
      <c r="G2" s="22" t="s">
        <v>21</v>
      </c>
      <c r="H2" s="22" t="s">
        <v>20</v>
      </c>
      <c r="I2" s="21" t="s">
        <v>19</v>
      </c>
      <c r="J2" s="12" t="s">
        <v>109</v>
      </c>
    </row>
    <row r="3" spans="1:11" ht="15" customHeight="1">
      <c r="A3" s="10"/>
      <c r="B3" s="10"/>
      <c r="C3" s="11"/>
      <c r="E3" s="2" t="s">
        <v>18</v>
      </c>
      <c r="F3" s="20">
        <v>15</v>
      </c>
      <c r="G3" s="3">
        <f>COUNTA(Sheet1!A:A)-1</f>
        <v>2</v>
      </c>
      <c r="H3" s="3">
        <v>3</v>
      </c>
      <c r="I3" s="4" t="str">
        <f>E3&amp;"!E"&amp;F3&amp;":K"&amp;G3*H3+F3-1</f>
        <v>WORKT!E15:K20</v>
      </c>
    </row>
    <row r="4" spans="1:11" ht="15" customHeight="1">
      <c r="C4" s="19" t="s">
        <v>17</v>
      </c>
    </row>
    <row r="7" spans="1:11" ht="15" customHeight="1">
      <c r="B7" s="27"/>
      <c r="C7" s="78"/>
    </row>
    <row r="8" spans="1:11" ht="15" customHeight="1">
      <c r="B8" s="27"/>
      <c r="C8" s="78"/>
    </row>
    <row r="9" spans="1:11" ht="15" customHeight="1">
      <c r="B9" s="27"/>
      <c r="C9" s="78"/>
    </row>
    <row r="10" spans="1:11" ht="15" customHeight="1">
      <c r="B10" s="27"/>
      <c r="C10" s="78"/>
    </row>
    <row r="11" spans="1:11" ht="15" customHeight="1">
      <c r="B11" s="27"/>
      <c r="C11" s="78"/>
      <c r="I11" s="27"/>
      <c r="J11" s="26"/>
      <c r="K11" s="26"/>
    </row>
    <row r="12" spans="1:11" ht="15" customHeight="1">
      <c r="B12" s="27"/>
      <c r="C12" s="78"/>
      <c r="G12" s="25" t="s">
        <v>29</v>
      </c>
      <c r="H12" s="25" t="s">
        <v>30</v>
      </c>
      <c r="I12" s="26" t="s">
        <v>31</v>
      </c>
      <c r="J12" s="26"/>
      <c r="K12" s="26"/>
    </row>
    <row r="13" spans="1:11" ht="15" customHeight="1">
      <c r="B13" s="27"/>
      <c r="C13" s="78"/>
      <c r="E13" s="18">
        <f>INT((ROW()-$F$3)/$H$3)+1</f>
        <v>0</v>
      </c>
      <c r="F13" s="18">
        <f>MOD(ROW()-$F$3,$H$3)</f>
        <v>1</v>
      </c>
      <c r="G13" s="17" t="str">
        <f>INDEX(Sheet1!A:A,$E13+1)</f>
        <v>年度</v>
      </c>
      <c r="H13" s="17" t="str">
        <f>INDEX(Sheet1!B:B,$E13+1)</f>
        <v>支店名</v>
      </c>
      <c r="I13" s="17" t="str">
        <f>INDEX(Sheet1!$C:$K,$E13+1,$F13+1+2*F13)</f>
        <v>部門2</v>
      </c>
      <c r="J13" s="17" t="str">
        <f>INDEX(Sheet1!$C:$K,$E13+1,$F13+2+2*F13)</f>
        <v>計画2</v>
      </c>
      <c r="K13" s="17" t="str">
        <f>INDEX(Sheet1!$C:$K,$E13+1,$F13+3+2*F13)</f>
        <v>実績2</v>
      </c>
    </row>
    <row r="14" spans="1:11" ht="15" customHeight="1">
      <c r="B14" s="27" t="s">
        <v>106</v>
      </c>
      <c r="C14" s="78"/>
      <c r="E14" s="16" t="s">
        <v>37</v>
      </c>
      <c r="F14" s="15" t="s">
        <v>38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28</v>
      </c>
    </row>
    <row r="15" spans="1:11" ht="15" customHeight="1">
      <c r="B15" s="81"/>
      <c r="C15" s="82"/>
      <c r="E15" s="18">
        <v>1</v>
      </c>
      <c r="F15" s="18">
        <v>0</v>
      </c>
      <c r="G15" s="17">
        <v>2019</v>
      </c>
      <c r="H15" s="17" t="s">
        <v>32</v>
      </c>
      <c r="I15" s="17" t="s">
        <v>33</v>
      </c>
      <c r="J15" s="44">
        <v>2300</v>
      </c>
      <c r="K15" s="44">
        <v>2318</v>
      </c>
    </row>
    <row r="16" spans="1:11" ht="15" customHeight="1">
      <c r="B16" s="81"/>
      <c r="C16" s="82"/>
      <c r="E16" s="18">
        <v>1</v>
      </c>
      <c r="F16" s="18">
        <v>1</v>
      </c>
      <c r="G16" s="17">
        <v>2019</v>
      </c>
      <c r="H16" s="17" t="s">
        <v>32</v>
      </c>
      <c r="I16" s="17" t="s">
        <v>34</v>
      </c>
      <c r="J16" s="44">
        <v>1870</v>
      </c>
      <c r="K16" s="44">
        <v>1812</v>
      </c>
    </row>
    <row r="17" spans="2:11" ht="15" customHeight="1">
      <c r="B17" s="81"/>
      <c r="C17" s="82"/>
      <c r="E17" s="18">
        <v>1</v>
      </c>
      <c r="F17" s="18">
        <v>2</v>
      </c>
      <c r="G17" s="17">
        <v>2019</v>
      </c>
      <c r="H17" s="17" t="s">
        <v>32</v>
      </c>
      <c r="I17" s="17" t="s">
        <v>35</v>
      </c>
      <c r="J17" s="44">
        <v>670</v>
      </c>
      <c r="K17" s="44">
        <v>580</v>
      </c>
    </row>
    <row r="18" spans="2:11" ht="15" customHeight="1">
      <c r="B18" s="81"/>
      <c r="C18" s="82"/>
      <c r="E18" s="18">
        <v>2</v>
      </c>
      <c r="F18" s="18">
        <v>0</v>
      </c>
      <c r="G18" s="17">
        <v>2019</v>
      </c>
      <c r="H18" s="17" t="s">
        <v>36</v>
      </c>
      <c r="I18" s="17" t="s">
        <v>33</v>
      </c>
      <c r="J18" s="44">
        <v>2500</v>
      </c>
      <c r="K18" s="44">
        <v>3100</v>
      </c>
    </row>
    <row r="19" spans="2:11" ht="15" customHeight="1">
      <c r="B19" s="27"/>
      <c r="C19" s="78"/>
      <c r="E19" s="18">
        <v>2</v>
      </c>
      <c r="F19" s="18">
        <v>1</v>
      </c>
      <c r="G19" s="17">
        <v>2019</v>
      </c>
      <c r="H19" s="17" t="s">
        <v>107</v>
      </c>
      <c r="I19" s="17" t="s">
        <v>34</v>
      </c>
      <c r="J19" s="44">
        <v>1000</v>
      </c>
      <c r="K19" s="44">
        <v>1103</v>
      </c>
    </row>
    <row r="20" spans="2:11" ht="15" customHeight="1">
      <c r="B20" s="27"/>
      <c r="C20" s="78"/>
      <c r="E20" s="18">
        <v>2</v>
      </c>
      <c r="F20" s="18">
        <v>2</v>
      </c>
      <c r="G20" s="17">
        <v>2019</v>
      </c>
      <c r="H20" s="17" t="s">
        <v>36</v>
      </c>
      <c r="I20" s="17" t="s">
        <v>35</v>
      </c>
      <c r="J20" s="44">
        <v>500</v>
      </c>
      <c r="K20" s="44">
        <v>508</v>
      </c>
    </row>
    <row r="21" spans="2:11" ht="15" customHeight="1">
      <c r="B21" s="83"/>
      <c r="C21" s="78"/>
      <c r="G21" s="17"/>
      <c r="H21" s="17"/>
      <c r="I21" s="17"/>
      <c r="J21" s="44"/>
      <c r="K21" s="44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2"/>
  <sheetViews>
    <sheetView workbookViewId="0">
      <pane xSplit="4" ySplit="1" topLeftCell="E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4.25"/>
  <cols>
    <col min="1" max="1" width="1.375" style="12" customWidth="1"/>
    <col min="2" max="2" width="1.5" style="12" customWidth="1"/>
    <col min="3" max="3" width="15.625" style="13" customWidth="1"/>
    <col min="4" max="4" width="1.625" style="12" customWidth="1"/>
    <col min="5" max="16384" width="9" style="70"/>
  </cols>
  <sheetData>
    <row r="1" spans="1:19" s="69" customFormat="1">
      <c r="A1" s="67" t="s">
        <v>91</v>
      </c>
      <c r="B1" s="67"/>
      <c r="C1" s="67"/>
      <c r="D1" s="67"/>
      <c r="E1" s="68" t="s">
        <v>92</v>
      </c>
    </row>
    <row r="2" spans="1:19" ht="15.75">
      <c r="E2" s="51" t="s">
        <v>39</v>
      </c>
      <c r="F2" s="52" t="s">
        <v>41</v>
      </c>
      <c r="G2" s="52" t="s">
        <v>43</v>
      </c>
      <c r="H2" s="52" t="s">
        <v>44</v>
      </c>
      <c r="I2" s="52" t="s">
        <v>45</v>
      </c>
      <c r="J2" s="52" t="s">
        <v>46</v>
      </c>
      <c r="K2" s="52" t="s">
        <v>47</v>
      </c>
      <c r="L2" s="52" t="s">
        <v>48</v>
      </c>
      <c r="M2" s="52" t="s">
        <v>49</v>
      </c>
      <c r="N2" s="52" t="s">
        <v>50</v>
      </c>
      <c r="O2" s="52" t="s">
        <v>51</v>
      </c>
      <c r="P2" s="52" t="s">
        <v>52</v>
      </c>
      <c r="Q2" s="52" t="s">
        <v>53</v>
      </c>
      <c r="R2" s="52" t="s">
        <v>54</v>
      </c>
      <c r="S2" s="53" t="s">
        <v>60</v>
      </c>
    </row>
    <row r="3" spans="1:19" ht="15.75">
      <c r="B3" s="70"/>
      <c r="C3" s="84" t="s">
        <v>101</v>
      </c>
      <c r="E3" s="51" t="s">
        <v>40</v>
      </c>
      <c r="F3" s="52" t="s">
        <v>42</v>
      </c>
      <c r="G3" s="52" t="s">
        <v>42</v>
      </c>
      <c r="H3" s="52" t="s">
        <v>40</v>
      </c>
      <c r="I3" s="52" t="s">
        <v>40</v>
      </c>
      <c r="J3" s="52" t="s">
        <v>42</v>
      </c>
      <c r="K3" s="52" t="s">
        <v>40</v>
      </c>
      <c r="L3" s="52" t="s">
        <v>40</v>
      </c>
      <c r="M3" s="52" t="s">
        <v>42</v>
      </c>
      <c r="N3" s="52" t="s">
        <v>40</v>
      </c>
      <c r="O3" s="52" t="s">
        <v>40</v>
      </c>
      <c r="P3" s="52" t="s">
        <v>42</v>
      </c>
      <c r="Q3" s="52" t="s">
        <v>40</v>
      </c>
      <c r="R3" s="52" t="s">
        <v>40</v>
      </c>
      <c r="S3" s="53" t="s">
        <v>59</v>
      </c>
    </row>
    <row r="4" spans="1:19" ht="15.75">
      <c r="E4" s="51"/>
      <c r="F4" s="52"/>
      <c r="G4" s="55" t="s">
        <v>62</v>
      </c>
      <c r="H4" s="55" t="s">
        <v>63</v>
      </c>
      <c r="I4" s="55" t="s">
        <v>69</v>
      </c>
      <c r="J4" s="55" t="s">
        <v>64</v>
      </c>
      <c r="K4" s="55" t="s">
        <v>66</v>
      </c>
      <c r="L4" s="55" t="s">
        <v>65</v>
      </c>
      <c r="M4" s="55" t="s">
        <v>61</v>
      </c>
      <c r="N4" s="55" t="s">
        <v>67</v>
      </c>
      <c r="O4" s="55" t="s">
        <v>70</v>
      </c>
      <c r="P4" s="52"/>
      <c r="Q4" s="52"/>
      <c r="R4" s="52"/>
      <c r="S4" s="56" t="s">
        <v>74</v>
      </c>
    </row>
    <row r="5" spans="1:19" ht="15.75">
      <c r="E5" s="57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.75">
      <c r="E6" s="50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5.75">
      <c r="E7" s="5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15.75">
      <c r="E8" s="51" t="s">
        <v>39</v>
      </c>
      <c r="F8" s="52" t="s">
        <v>41</v>
      </c>
      <c r="G8" s="52" t="s">
        <v>43</v>
      </c>
      <c r="H8" s="52" t="s">
        <v>44</v>
      </c>
      <c r="I8" s="52" t="s">
        <v>45</v>
      </c>
      <c r="J8" s="52" t="s">
        <v>46</v>
      </c>
      <c r="K8" s="52" t="s">
        <v>47</v>
      </c>
      <c r="L8" s="52" t="s">
        <v>48</v>
      </c>
      <c r="M8" s="52" t="s">
        <v>49</v>
      </c>
      <c r="N8" s="52" t="s">
        <v>50</v>
      </c>
      <c r="O8" s="52" t="s">
        <v>51</v>
      </c>
      <c r="P8" s="58"/>
      <c r="Q8" s="59"/>
      <c r="R8" s="59"/>
      <c r="S8" s="59"/>
    </row>
    <row r="9" spans="1:19" ht="15.75">
      <c r="E9" s="51" t="s">
        <v>40</v>
      </c>
      <c r="F9" s="52" t="s">
        <v>42</v>
      </c>
      <c r="G9" s="52" t="s">
        <v>42</v>
      </c>
      <c r="H9" s="52" t="s">
        <v>40</v>
      </c>
      <c r="I9" s="52" t="s">
        <v>40</v>
      </c>
      <c r="J9" s="52" t="s">
        <v>42</v>
      </c>
      <c r="K9" s="52" t="s">
        <v>40</v>
      </c>
      <c r="L9" s="52" t="s">
        <v>40</v>
      </c>
      <c r="M9" s="52" t="s">
        <v>42</v>
      </c>
      <c r="N9" s="52" t="s">
        <v>40</v>
      </c>
      <c r="O9" s="52" t="s">
        <v>40</v>
      </c>
      <c r="P9" s="58"/>
      <c r="Q9" s="59"/>
      <c r="R9" s="59"/>
      <c r="S9" s="59"/>
    </row>
    <row r="10" spans="1:19" ht="15.75">
      <c r="E10" s="51"/>
      <c r="F10" s="52"/>
      <c r="G10" s="55"/>
      <c r="H10" s="55"/>
      <c r="I10" s="55"/>
      <c r="J10" s="55"/>
      <c r="K10" s="55"/>
      <c r="L10" s="55"/>
      <c r="M10" s="55"/>
      <c r="N10" s="55"/>
      <c r="O10" s="55"/>
      <c r="P10" s="58"/>
      <c r="Q10" s="59"/>
      <c r="R10" s="59"/>
      <c r="S10" s="59"/>
    </row>
    <row r="11" spans="1:19" ht="15.75">
      <c r="E11" s="51" t="s">
        <v>55</v>
      </c>
      <c r="F11" s="52" t="s">
        <v>55</v>
      </c>
      <c r="G11" s="55" t="s">
        <v>56</v>
      </c>
      <c r="H11" s="55"/>
      <c r="I11" s="55"/>
      <c r="J11" s="55" t="s">
        <v>57</v>
      </c>
      <c r="K11" s="55"/>
      <c r="L11" s="55"/>
      <c r="M11" s="55" t="s">
        <v>58</v>
      </c>
      <c r="N11" s="55"/>
      <c r="O11" s="55"/>
      <c r="P11" s="58"/>
      <c r="Q11" s="59"/>
      <c r="R11" s="59"/>
      <c r="S11" s="59"/>
    </row>
    <row r="12" spans="1:19" ht="15.75">
      <c r="E12" s="60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5.75">
      <c r="E13" s="54"/>
      <c r="F13" s="54"/>
      <c r="G13" s="61" t="s">
        <v>71</v>
      </c>
      <c r="H13" s="62"/>
      <c r="I13" s="62"/>
      <c r="J13" s="62"/>
      <c r="K13" s="62"/>
      <c r="L13" s="62"/>
      <c r="M13" s="62"/>
      <c r="N13" s="62"/>
      <c r="O13" s="62"/>
      <c r="P13" s="63" t="s">
        <v>68</v>
      </c>
      <c r="Q13" s="54"/>
      <c r="R13" s="54"/>
      <c r="S13" s="54"/>
    </row>
    <row r="14" spans="1:19" ht="15.75">
      <c r="E14" s="45" t="s">
        <v>78</v>
      </c>
      <c r="F14" s="46" t="s">
        <v>75</v>
      </c>
      <c r="G14" s="47" t="s">
        <v>89</v>
      </c>
      <c r="H14" s="48" t="s">
        <v>90</v>
      </c>
      <c r="I14" s="46" t="s">
        <v>76</v>
      </c>
      <c r="J14" s="47" t="s">
        <v>99</v>
      </c>
      <c r="K14" s="48" t="s">
        <v>77</v>
      </c>
      <c r="L14" s="46" t="s">
        <v>100</v>
      </c>
      <c r="M14" s="47" t="s">
        <v>72</v>
      </c>
      <c r="N14" s="48" t="s">
        <v>79</v>
      </c>
      <c r="O14" s="46" t="s">
        <v>73</v>
      </c>
      <c r="P14" s="54"/>
      <c r="Q14" s="54"/>
      <c r="R14" s="54"/>
      <c r="S14" s="54"/>
    </row>
    <row r="15" spans="1:19">
      <c r="E15" s="12"/>
      <c r="F15" s="12"/>
    </row>
    <row r="16" spans="1:19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>
      <c r="E21" s="12"/>
    </row>
    <row r="22" spans="5:5">
      <c r="E22" s="12"/>
    </row>
    <row r="23" spans="5:5">
      <c r="E23" s="12"/>
    </row>
    <row r="24" spans="5:5">
      <c r="E24" s="12"/>
    </row>
    <row r="25" spans="5:5">
      <c r="E25" s="12"/>
    </row>
    <row r="26" spans="5:5">
      <c r="E26" s="12"/>
    </row>
    <row r="27" spans="5:5">
      <c r="E27" s="12"/>
    </row>
    <row r="28" spans="5:5">
      <c r="E28" s="12"/>
    </row>
    <row r="29" spans="5:5">
      <c r="E29" s="12"/>
    </row>
    <row r="30" spans="5:5">
      <c r="E30" s="12"/>
    </row>
    <row r="31" spans="5:5">
      <c r="E31" s="12"/>
    </row>
    <row r="32" spans="5:5">
      <c r="E32" s="12"/>
    </row>
  </sheetData>
  <phoneticPr fontId="2"/>
  <conditionalFormatting sqref="G13 P13">
    <cfRule type="expression" dxfId="0" priority="1">
      <formula>AND($M$15="",$J$15="")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2"/>
  <sheetViews>
    <sheetView tabSelected="1" workbookViewId="0">
      <pane xSplit="4" ySplit="1" topLeftCell="E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4.25"/>
  <cols>
    <col min="1" max="1" width="1.375" style="12" customWidth="1"/>
    <col min="2" max="2" width="1.5" style="12" customWidth="1"/>
    <col min="3" max="3" width="15.625" style="13" customWidth="1"/>
    <col min="4" max="4" width="1.625" style="12" customWidth="1"/>
    <col min="5" max="16" width="10" style="70" bestFit="1" customWidth="1"/>
    <col min="17" max="16384" width="9" style="70"/>
  </cols>
  <sheetData>
    <row r="1" spans="1:21" s="69" customFormat="1">
      <c r="A1" s="67" t="s">
        <v>91</v>
      </c>
      <c r="B1" s="67"/>
      <c r="C1" s="67"/>
      <c r="D1" s="67"/>
      <c r="E1" s="68" t="s">
        <v>92</v>
      </c>
    </row>
    <row r="2" spans="1:21" ht="15.75">
      <c r="E2" s="51" t="s">
        <v>23</v>
      </c>
      <c r="F2" s="71" t="s">
        <v>22</v>
      </c>
      <c r="G2" s="72" t="s">
        <v>21</v>
      </c>
      <c r="H2" s="72" t="s">
        <v>20</v>
      </c>
      <c r="I2" s="72" t="s">
        <v>19</v>
      </c>
      <c r="J2" s="86"/>
      <c r="K2" s="50"/>
      <c r="L2" s="50"/>
      <c r="M2" s="50"/>
      <c r="N2" s="50"/>
      <c r="O2" s="50"/>
      <c r="P2" s="50"/>
      <c r="Q2" s="50"/>
      <c r="R2" s="50"/>
      <c r="S2" s="50"/>
    </row>
    <row r="3" spans="1:21" ht="15.75">
      <c r="B3" s="70"/>
      <c r="C3" s="84" t="s">
        <v>102</v>
      </c>
      <c r="E3" s="51" t="s">
        <v>93</v>
      </c>
      <c r="F3" s="73">
        <v>15</v>
      </c>
      <c r="G3" s="74">
        <f>COUNTA(WORKT!G15:G10000)</f>
        <v>6</v>
      </c>
      <c r="H3" s="74">
        <v>3</v>
      </c>
      <c r="I3" s="74" t="str">
        <f>E3&amp;"!E"&amp;F3&amp;":P"&amp;G3/H3+F3-1</f>
        <v>DLDATA2!E15:P16</v>
      </c>
      <c r="J3" s="87"/>
      <c r="K3" s="50"/>
      <c r="L3" s="50"/>
      <c r="M3" s="50"/>
      <c r="N3" s="50"/>
      <c r="O3" s="50"/>
      <c r="P3" s="50"/>
      <c r="Q3" s="50"/>
      <c r="R3" s="50"/>
      <c r="S3" s="50"/>
    </row>
    <row r="4" spans="1:21" ht="15.75">
      <c r="E4" s="75"/>
      <c r="F4" s="12"/>
      <c r="G4" s="12"/>
      <c r="H4" s="12"/>
      <c r="I4" s="12"/>
      <c r="J4" s="76"/>
      <c r="K4" s="76"/>
      <c r="L4" s="76"/>
      <c r="M4" s="76"/>
      <c r="N4" s="76"/>
      <c r="O4" s="76"/>
      <c r="P4" s="50"/>
      <c r="Q4" s="50"/>
      <c r="R4" s="50"/>
      <c r="S4" s="76"/>
    </row>
    <row r="5" spans="1:21" ht="15.75">
      <c r="E5" s="57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1" ht="15.75">
      <c r="C6" s="13" t="s">
        <v>103</v>
      </c>
      <c r="E6" s="50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21" ht="15.75">
      <c r="C7" s="78" t="s">
        <v>95</v>
      </c>
      <c r="E7" s="5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1" ht="15.75">
      <c r="E8" s="5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12"/>
      <c r="U8" s="12"/>
    </row>
    <row r="9" spans="1:21" ht="15.75">
      <c r="E9" s="57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12"/>
      <c r="U9" s="12"/>
    </row>
    <row r="10" spans="1:21" ht="15.75">
      <c r="E10" s="57"/>
      <c r="F10" s="50"/>
      <c r="G10" s="76"/>
      <c r="H10" s="76"/>
      <c r="I10" s="76"/>
      <c r="J10" s="76"/>
      <c r="K10" s="76"/>
      <c r="L10" s="76"/>
      <c r="M10" s="76"/>
      <c r="N10" s="76"/>
      <c r="O10" s="76"/>
      <c r="P10" s="50"/>
      <c r="Q10" s="50"/>
      <c r="R10" s="50"/>
      <c r="S10" s="50"/>
      <c r="T10" s="12"/>
      <c r="U10" s="12"/>
    </row>
    <row r="11" spans="1:21" ht="15.75">
      <c r="E11" s="57"/>
      <c r="F11" s="50"/>
      <c r="G11" s="76"/>
      <c r="H11" s="76"/>
      <c r="I11" s="76"/>
      <c r="J11" s="76"/>
      <c r="K11" s="76"/>
      <c r="L11" s="76"/>
      <c r="M11" s="76"/>
      <c r="N11" s="76"/>
      <c r="O11" s="76"/>
      <c r="P11" s="50"/>
      <c r="Q11" s="50"/>
      <c r="R11" s="50"/>
      <c r="S11" s="50"/>
      <c r="T11" s="12"/>
      <c r="U11" s="12"/>
    </row>
    <row r="12" spans="1:21" ht="15.75">
      <c r="E12" s="60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21" ht="15.75">
      <c r="E13" s="99">
        <f>INT((ROW()-$F$3)*$H$3)+1</f>
        <v>-5</v>
      </c>
      <c r="F13" s="99" t="str">
        <f>IFERROR(INDEX(DATA,$E13,1),"")</f>
        <v/>
      </c>
      <c r="G13" s="99" t="str">
        <f>IFERROR(INDEX(DATA,$E13,2),"")</f>
        <v/>
      </c>
      <c r="H13" s="99" t="str">
        <f>IFERROR(INDEX(DATA,$E13,3),"")</f>
        <v/>
      </c>
      <c r="I13" s="99" t="str">
        <f>IFERROR(INDEX(DATA,$E13,4),"")</f>
        <v/>
      </c>
      <c r="J13" s="99" t="str">
        <f>IFERROR(INDEX(DATA,$E13,5),"")</f>
        <v/>
      </c>
      <c r="K13" s="99" t="str">
        <f>IFERROR(INDEX(DATA,$E13+1,3),"")</f>
        <v/>
      </c>
      <c r="L13" s="99" t="str">
        <f>IFERROR(INDEX(DATA,$E13+1,4),"")</f>
        <v/>
      </c>
      <c r="M13" s="99" t="str">
        <f>IFERROR(INDEX(DATA,$E13+1,5),"")</f>
        <v/>
      </c>
      <c r="N13" s="99" t="str">
        <f>IFERROR(INDEX(DATA,$E13+2,3),"")</f>
        <v/>
      </c>
      <c r="O13" s="99" t="str">
        <f>IFERROR(INDEX(DATA,$E13+2,4),"")</f>
        <v/>
      </c>
      <c r="P13" s="99" t="str">
        <f>IFERROR(INDEX(DATA,$E13+2,5),"")</f>
        <v/>
      </c>
      <c r="Q13" s="54"/>
      <c r="R13" s="54"/>
      <c r="S13" s="54"/>
    </row>
    <row r="14" spans="1:21" ht="15.75">
      <c r="E14" s="88" t="s">
        <v>94</v>
      </c>
      <c r="F14" s="47" t="s">
        <v>39</v>
      </c>
      <c r="G14" s="46" t="s">
        <v>41</v>
      </c>
      <c r="H14" s="47" t="s">
        <v>43</v>
      </c>
      <c r="I14" s="48" t="s">
        <v>44</v>
      </c>
      <c r="J14" s="46" t="s">
        <v>45</v>
      </c>
      <c r="K14" s="47" t="s">
        <v>46</v>
      </c>
      <c r="L14" s="48" t="s">
        <v>47</v>
      </c>
      <c r="M14" s="46" t="s">
        <v>48</v>
      </c>
      <c r="N14" s="48" t="s">
        <v>49</v>
      </c>
      <c r="O14" s="48" t="s">
        <v>50</v>
      </c>
      <c r="P14" s="46" t="s">
        <v>51</v>
      </c>
      <c r="Q14" s="54"/>
      <c r="R14" s="54"/>
      <c r="S14" s="54"/>
    </row>
    <row r="15" spans="1:21">
      <c r="E15" s="77"/>
      <c r="F15" s="12"/>
    </row>
    <row r="16" spans="1:21">
      <c r="E16" s="77"/>
    </row>
    <row r="17" spans="5:5">
      <c r="E17" s="77"/>
    </row>
    <row r="18" spans="5:5">
      <c r="E18" s="77"/>
    </row>
    <row r="19" spans="5:5">
      <c r="E19" s="77"/>
    </row>
    <row r="20" spans="5:5">
      <c r="E20" s="77"/>
    </row>
    <row r="21" spans="5:5">
      <c r="E21" s="12"/>
    </row>
    <row r="22" spans="5:5">
      <c r="E22" s="12"/>
    </row>
    <row r="23" spans="5:5">
      <c r="E23" s="12"/>
    </row>
    <row r="24" spans="5:5">
      <c r="E24" s="12"/>
    </row>
    <row r="25" spans="5:5">
      <c r="E25" s="12"/>
    </row>
    <row r="26" spans="5:5">
      <c r="E26" s="12"/>
    </row>
    <row r="27" spans="5:5">
      <c r="E27" s="12"/>
    </row>
    <row r="28" spans="5:5">
      <c r="E28" s="12"/>
    </row>
    <row r="29" spans="5:5">
      <c r="E29" s="12"/>
    </row>
    <row r="30" spans="5:5">
      <c r="E30" s="12"/>
    </row>
    <row r="31" spans="5:5">
      <c r="E31" s="12"/>
    </row>
    <row r="32" spans="5:5">
      <c r="E32" s="12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8.75"/>
  <sheetData/>
  <sheetProtection sheet="1" objects="1" scenarios="1" selectLockedCells="1" selectUnlockedCell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2"/>
  <sheetViews>
    <sheetView workbookViewId="0">
      <pane xSplit="4" ySplit="1" topLeftCell="E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4.25"/>
  <cols>
    <col min="1" max="1" width="1.375" style="12" customWidth="1"/>
    <col min="2" max="2" width="1.5" style="12" customWidth="1"/>
    <col min="3" max="3" width="15.625" style="13" customWidth="1"/>
    <col min="4" max="4" width="1.625" style="12" customWidth="1"/>
    <col min="5" max="16" width="10" style="70" bestFit="1" customWidth="1"/>
    <col min="17" max="16384" width="9" style="70"/>
  </cols>
  <sheetData>
    <row r="1" spans="1:21" s="69" customFormat="1">
      <c r="A1" s="67" t="s">
        <v>91</v>
      </c>
      <c r="B1" s="67"/>
      <c r="C1" s="67"/>
      <c r="D1" s="67"/>
      <c r="E1" s="68" t="s">
        <v>92</v>
      </c>
    </row>
    <row r="2" spans="1:21" ht="15.75">
      <c r="E2" s="51" t="s">
        <v>23</v>
      </c>
      <c r="F2" s="71" t="s">
        <v>22</v>
      </c>
      <c r="G2" s="72" t="s">
        <v>21</v>
      </c>
      <c r="H2" s="72" t="s">
        <v>20</v>
      </c>
      <c r="I2" s="72" t="s">
        <v>19</v>
      </c>
      <c r="J2" s="86"/>
      <c r="K2" s="50"/>
      <c r="L2" s="94" t="s">
        <v>104</v>
      </c>
      <c r="M2" s="49" t="str">
        <f>"WORKT!G15:G"&amp;3000</f>
        <v>WORKT!G15:G3000</v>
      </c>
      <c r="N2" s="90"/>
      <c r="O2" s="50"/>
      <c r="P2" s="50"/>
      <c r="Q2" s="50"/>
      <c r="R2" s="50"/>
      <c r="S2" s="50"/>
    </row>
    <row r="3" spans="1:21" ht="15.75">
      <c r="B3" s="70"/>
      <c r="C3" s="84" t="s">
        <v>108</v>
      </c>
      <c r="E3" s="51" t="s">
        <v>96</v>
      </c>
      <c r="F3" s="73">
        <v>15</v>
      </c>
      <c r="G3" s="74">
        <f ca="1">SUMPRODUCT((INDIRECT(M2)&lt;&gt;"")/COUNTIFS(INDIRECT(M2),INDIRECT(M2)&amp;"",INDIRECT(M3),INDIRECT(M3)&amp;""))</f>
        <v>1.9999999999999998</v>
      </c>
      <c r="H3" s="74">
        <v>3</v>
      </c>
      <c r="I3" s="74" t="str">
        <f ca="1">E3&amp;"!E"&amp;F3&amp;":Q"&amp;G3+F3-1</f>
        <v>DLDATA3!E15:Q16</v>
      </c>
      <c r="J3" s="89"/>
      <c r="K3" s="50"/>
      <c r="L3" s="93" t="s">
        <v>105</v>
      </c>
      <c r="M3" s="91" t="str">
        <f>"WORKT!H15:H"&amp;3000</f>
        <v>WORKT!H15:H3000</v>
      </c>
      <c r="N3" s="85"/>
      <c r="O3" s="50"/>
      <c r="P3" s="50"/>
      <c r="Q3" s="50"/>
      <c r="R3" s="50"/>
      <c r="S3" s="50"/>
    </row>
    <row r="4" spans="1:21" ht="15.75">
      <c r="E4" s="75"/>
      <c r="F4" s="92"/>
      <c r="G4" s="95" t="s">
        <v>110</v>
      </c>
      <c r="H4" s="12"/>
      <c r="I4" s="12"/>
      <c r="J4" s="76"/>
      <c r="K4" s="76"/>
      <c r="L4" s="76"/>
      <c r="M4" s="76"/>
      <c r="N4" s="76"/>
      <c r="O4" s="76"/>
      <c r="P4" s="50"/>
      <c r="Q4" s="50"/>
      <c r="R4" s="50"/>
      <c r="S4" s="76"/>
    </row>
    <row r="5" spans="1:21" ht="15.75">
      <c r="E5" s="57"/>
      <c r="F5" s="54"/>
      <c r="G5" s="96" t="s">
        <v>111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1" ht="15.75">
      <c r="C6" s="13" t="s">
        <v>103</v>
      </c>
      <c r="E6" s="50"/>
      <c r="F6" s="54"/>
      <c r="G6" s="97" t="s">
        <v>111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21" ht="15.75">
      <c r="C7" s="78" t="s">
        <v>98</v>
      </c>
      <c r="E7" s="50"/>
      <c r="F7" s="54"/>
      <c r="G7" s="96" t="s">
        <v>111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1" ht="15.75">
      <c r="C8" s="98" t="s">
        <v>112</v>
      </c>
      <c r="E8" s="5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12"/>
      <c r="U8" s="12"/>
    </row>
    <row r="9" spans="1:21" ht="15.75">
      <c r="E9" s="57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12"/>
      <c r="U9" s="12"/>
    </row>
    <row r="10" spans="1:21" ht="15.75">
      <c r="C10" s="78"/>
      <c r="D10" s="28"/>
      <c r="E10" s="57"/>
      <c r="F10" s="50"/>
      <c r="G10" s="76"/>
      <c r="H10" s="76"/>
      <c r="I10" s="76"/>
      <c r="J10" s="76"/>
      <c r="K10" s="76"/>
      <c r="L10" s="76"/>
      <c r="M10" s="76"/>
      <c r="N10" s="76"/>
      <c r="O10" s="76"/>
      <c r="P10" s="50"/>
      <c r="Q10" s="50"/>
      <c r="R10" s="50"/>
      <c r="S10" s="50"/>
      <c r="T10" s="12"/>
      <c r="U10" s="12"/>
    </row>
    <row r="11" spans="1:21" ht="15.75">
      <c r="C11" s="78"/>
      <c r="E11" s="57"/>
      <c r="F11" s="50"/>
      <c r="G11" s="76"/>
      <c r="H11" s="76"/>
      <c r="I11" s="76"/>
      <c r="J11" s="76"/>
      <c r="K11" s="76"/>
      <c r="L11" s="76"/>
      <c r="M11" s="76"/>
      <c r="N11" s="76"/>
      <c r="O11" s="76"/>
      <c r="P11" s="50"/>
      <c r="Q11" s="50"/>
      <c r="R11" s="50"/>
      <c r="S11" s="50"/>
      <c r="T11" s="12"/>
      <c r="U11" s="12"/>
    </row>
    <row r="12" spans="1:21" ht="15.75">
      <c r="C12" s="78"/>
      <c r="D12" s="28"/>
      <c r="E12" s="6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21" ht="15.75">
      <c r="C13" s="78"/>
      <c r="E13" s="100">
        <f>MAX(SUM(E12:F12),1)</f>
        <v>1</v>
      </c>
      <c r="F13" s="101">
        <f>COUNTIFS(WORKT!G:G,G13,WORKT!H:H,H13)</f>
        <v>3</v>
      </c>
      <c r="G13" s="100">
        <f>INDEX(DATA,$E13,1)</f>
        <v>2019</v>
      </c>
      <c r="H13" s="100" t="str">
        <f>INDEX(DATA,$E13,2)</f>
        <v>A</v>
      </c>
      <c r="I13" s="100" t="str">
        <f>INDEX(DATA,$E13,3)</f>
        <v>第一事業部</v>
      </c>
      <c r="J13" s="100">
        <f>INDEX(DATA,$E13,4)</f>
        <v>2300</v>
      </c>
      <c r="K13" s="100">
        <f>INDEX(DATA,$E13,5)</f>
        <v>2318</v>
      </c>
      <c r="L13" s="100" t="str">
        <f>IF(F13&gt;=2,INDEX(DATA,$E13+1,3),"")</f>
        <v>第二事業部</v>
      </c>
      <c r="M13" s="100">
        <f>IF(L13&gt;"",INDEX(DATA,$E13+1,4),"")</f>
        <v>1870</v>
      </c>
      <c r="N13" s="100">
        <f>IF(L13&gt;"",INDEX(DATA,$E13+1,5),"")</f>
        <v>1812</v>
      </c>
      <c r="O13" s="100" t="str">
        <f>IF(F13=3,INDEX(DATA,$E13+2,3),"")</f>
        <v>第三事業部</v>
      </c>
      <c r="P13" s="100">
        <f>IF(O13&gt;"",INDEX(DATA,$E13+2,4),"")</f>
        <v>670</v>
      </c>
      <c r="Q13" s="100">
        <f>IF(O13&gt;"",INDEX(DATA,$E13+2,5),"")</f>
        <v>580</v>
      </c>
      <c r="R13" s="54"/>
      <c r="S13" s="54"/>
    </row>
    <row r="14" spans="1:21" ht="15.75">
      <c r="C14" s="78"/>
      <c r="E14" s="88" t="s">
        <v>94</v>
      </c>
      <c r="F14" s="80" t="s">
        <v>97</v>
      </c>
      <c r="G14" s="47" t="s">
        <v>39</v>
      </c>
      <c r="H14" s="46" t="s">
        <v>41</v>
      </c>
      <c r="I14" s="47" t="s">
        <v>43</v>
      </c>
      <c r="J14" s="48" t="s">
        <v>44</v>
      </c>
      <c r="K14" s="46" t="s">
        <v>45</v>
      </c>
      <c r="L14" s="47" t="s">
        <v>46</v>
      </c>
      <c r="M14" s="48" t="s">
        <v>47</v>
      </c>
      <c r="N14" s="46" t="s">
        <v>48</v>
      </c>
      <c r="O14" s="48" t="s">
        <v>49</v>
      </c>
      <c r="P14" s="48" t="s">
        <v>50</v>
      </c>
      <c r="Q14" s="46" t="s">
        <v>51</v>
      </c>
      <c r="R14" s="54"/>
      <c r="S14" s="54"/>
    </row>
    <row r="15" spans="1:21">
      <c r="C15" s="78"/>
      <c r="E15" s="77"/>
      <c r="F15" s="77"/>
    </row>
    <row r="16" spans="1:21">
      <c r="C16" s="78"/>
      <c r="E16" s="77"/>
      <c r="F16" s="79"/>
    </row>
    <row r="17" spans="3:6">
      <c r="C17" s="78"/>
      <c r="E17" s="77"/>
      <c r="F17" s="79"/>
    </row>
    <row r="18" spans="3:6">
      <c r="C18" s="78"/>
      <c r="E18" s="77"/>
      <c r="F18" s="79"/>
    </row>
    <row r="19" spans="3:6">
      <c r="C19" s="78"/>
      <c r="E19" s="77"/>
      <c r="F19" s="79"/>
    </row>
    <row r="20" spans="3:6">
      <c r="C20" s="78"/>
      <c r="E20" s="77"/>
      <c r="F20" s="79"/>
    </row>
    <row r="21" spans="3:6">
      <c r="C21" s="78"/>
      <c r="E21" s="12"/>
    </row>
    <row r="22" spans="3:6">
      <c r="C22" s="78"/>
      <c r="E22" s="12"/>
    </row>
    <row r="23" spans="3:6">
      <c r="C23" s="78"/>
      <c r="E23" s="12"/>
    </row>
    <row r="24" spans="3:6">
      <c r="C24" s="78"/>
      <c r="E24" s="12"/>
    </row>
    <row r="25" spans="3:6">
      <c r="C25" s="78"/>
      <c r="E25" s="12"/>
    </row>
    <row r="26" spans="3:6">
      <c r="C26" s="78"/>
      <c r="E26" s="12"/>
    </row>
    <row r="27" spans="3:6">
      <c r="C27" s="78"/>
      <c r="E27" s="12"/>
    </row>
    <row r="28" spans="3:6">
      <c r="C28" s="78"/>
      <c r="E28" s="12"/>
    </row>
    <row r="29" spans="3:6">
      <c r="C29" s="78"/>
      <c r="E29" s="12"/>
    </row>
    <row r="30" spans="3:6">
      <c r="C30" s="78"/>
      <c r="E30" s="12"/>
    </row>
    <row r="31" spans="3:6">
      <c r="E31" s="12"/>
    </row>
    <row r="32" spans="3:6">
      <c r="E32" s="12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1]!DDialogJump">
                <anchor moveWithCells="1" siz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Button 2">
              <controlPr defaultSize="0" print="0" autoFill="0" autoPict="0" macro="[1]!ResetMenu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0"/>
  <sheetViews>
    <sheetView workbookViewId="0"/>
  </sheetViews>
  <sheetFormatPr defaultRowHeight="18.75"/>
  <cols>
    <col min="1" max="1" width="3.5" customWidth="1"/>
    <col min="2" max="2" width="11.25" customWidth="1"/>
    <col min="3" max="11" width="11.375" customWidth="1"/>
    <col min="12" max="14" width="18.125" bestFit="1" customWidth="1"/>
    <col min="15" max="15" width="18.125" customWidth="1"/>
    <col min="16" max="16" width="18.125" bestFit="1" customWidth="1"/>
    <col min="17" max="17" width="18.125" customWidth="1"/>
    <col min="18" max="18" width="18.125" bestFit="1" customWidth="1"/>
    <col min="19" max="20" width="11.375" bestFit="1" customWidth="1"/>
    <col min="21" max="21" width="5.5" customWidth="1"/>
  </cols>
  <sheetData>
    <row r="5" spans="2:14">
      <c r="C5" s="65" t="s">
        <v>83</v>
      </c>
    </row>
    <row r="6" spans="2:14">
      <c r="C6" t="s">
        <v>33</v>
      </c>
      <c r="F6" t="s">
        <v>34</v>
      </c>
      <c r="I6" t="s">
        <v>35</v>
      </c>
      <c r="L6" t="s">
        <v>84</v>
      </c>
      <c r="M6" t="s">
        <v>85</v>
      </c>
      <c r="N6" t="s">
        <v>87</v>
      </c>
    </row>
    <row r="7" spans="2:14">
      <c r="B7" s="65" t="s">
        <v>81</v>
      </c>
      <c r="C7" t="s">
        <v>80</v>
      </c>
      <c r="D7" t="s">
        <v>86</v>
      </c>
      <c r="E7" t="s">
        <v>88</v>
      </c>
      <c r="F7" t="s">
        <v>80</v>
      </c>
      <c r="G7" t="s">
        <v>86</v>
      </c>
      <c r="H7" t="s">
        <v>88</v>
      </c>
      <c r="I7" t="s">
        <v>80</v>
      </c>
      <c r="J7" t="s">
        <v>86</v>
      </c>
      <c r="K7" t="s">
        <v>88</v>
      </c>
    </row>
    <row r="8" spans="2:14">
      <c r="B8" s="66" t="s">
        <v>32</v>
      </c>
      <c r="C8" s="64">
        <v>2019</v>
      </c>
      <c r="D8" s="64">
        <v>2300</v>
      </c>
      <c r="E8" s="64">
        <v>2318</v>
      </c>
      <c r="F8" s="64">
        <v>2019</v>
      </c>
      <c r="G8" s="64">
        <v>1870</v>
      </c>
      <c r="H8" s="64">
        <v>1812</v>
      </c>
      <c r="I8" s="64">
        <v>2019</v>
      </c>
      <c r="J8" s="64">
        <v>670</v>
      </c>
      <c r="K8" s="64">
        <v>580</v>
      </c>
      <c r="L8" s="64">
        <v>6057</v>
      </c>
      <c r="M8" s="64">
        <v>4840</v>
      </c>
      <c r="N8" s="64">
        <v>4710</v>
      </c>
    </row>
    <row r="9" spans="2:14">
      <c r="B9" s="66" t="s">
        <v>36</v>
      </c>
      <c r="C9" s="64">
        <v>2019</v>
      </c>
      <c r="D9" s="64">
        <v>2500</v>
      </c>
      <c r="E9" s="64">
        <v>3100</v>
      </c>
      <c r="F9" s="64">
        <v>2019</v>
      </c>
      <c r="G9" s="64">
        <v>1000</v>
      </c>
      <c r="H9" s="64">
        <v>1103</v>
      </c>
      <c r="I9" s="64">
        <v>2019</v>
      </c>
      <c r="J9" s="64">
        <v>500</v>
      </c>
      <c r="K9" s="64">
        <v>508</v>
      </c>
      <c r="L9" s="64">
        <v>6057</v>
      </c>
      <c r="M9" s="64">
        <v>4000</v>
      </c>
      <c r="N9" s="64">
        <v>4711</v>
      </c>
    </row>
    <row r="10" spans="2:14">
      <c r="B10" s="66" t="s">
        <v>82</v>
      </c>
      <c r="C10" s="64">
        <v>4038</v>
      </c>
      <c r="D10" s="64">
        <v>4800</v>
      </c>
      <c r="E10" s="64">
        <v>5418</v>
      </c>
      <c r="F10" s="64">
        <v>4038</v>
      </c>
      <c r="G10" s="64">
        <v>2870</v>
      </c>
      <c r="H10" s="64">
        <v>2915</v>
      </c>
      <c r="I10" s="64">
        <v>4038</v>
      </c>
      <c r="J10" s="64">
        <v>1170</v>
      </c>
      <c r="K10" s="64">
        <v>1088</v>
      </c>
      <c r="L10" s="64">
        <v>12114</v>
      </c>
      <c r="M10" s="64">
        <v>8840</v>
      </c>
      <c r="N10" s="64">
        <v>9421</v>
      </c>
    </row>
  </sheetData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Sheet1</vt:lpstr>
      <vt:lpstr>WORKT</vt:lpstr>
      <vt:lpstr>DLDATA</vt:lpstr>
      <vt:lpstr>DLDATA2</vt:lpstr>
      <vt:lpstr>発展⇒</vt:lpstr>
      <vt:lpstr>DLDATA3</vt:lpstr>
      <vt:lpstr>Pivot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</dc:creator>
  <cp:lastModifiedBy>StiLL</cp:lastModifiedBy>
  <dcterms:created xsi:type="dcterms:W3CDTF">2019-11-10T09:47:02Z</dcterms:created>
  <dcterms:modified xsi:type="dcterms:W3CDTF">2020-07-11T23:13:17Z</dcterms:modified>
</cp:coreProperties>
</file>